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601" activeTab="0"/>
  </bookViews>
  <sheets>
    <sheet name="Saturs" sheetId="1" r:id="rId1"/>
    <sheet name="Pam-ieņ" sheetId="2" r:id="rId2"/>
    <sheet name="Spec-ien" sheetId="3" r:id="rId3"/>
    <sheet name="Kopsavilk" sheetId="4" r:id="rId4"/>
    <sheet name="Informacija" sheetId="5" r:id="rId5"/>
    <sheet name="Sheet1" sheetId="6" r:id="rId6"/>
  </sheets>
  <definedNames>
    <definedName name="_xlnm.Print_Titles" localSheetId="1">'Pam-ieņ'!$4:$7</definedName>
  </definedNames>
  <calcPr fullCalcOnLoad="1"/>
</workbook>
</file>

<file path=xl/sharedStrings.xml><?xml version="1.0" encoding="utf-8"?>
<sst xmlns="http://schemas.openxmlformats.org/spreadsheetml/2006/main" count="2243" uniqueCount="2104">
  <si>
    <t xml:space="preserve"> 8486</t>
  </si>
  <si>
    <t>SALDUS PAGASTS</t>
  </si>
  <si>
    <t xml:space="preserve"> 8488</t>
  </si>
  <si>
    <t>ŠĶĒDES PAGASTS</t>
  </si>
  <si>
    <t xml:space="preserve"> 8492</t>
  </si>
  <si>
    <t>VADAKSTES PAGASTS</t>
  </si>
  <si>
    <t xml:space="preserve"> 8494</t>
  </si>
  <si>
    <t>ZAŅAS PAGASTS</t>
  </si>
  <si>
    <t xml:space="preserve"> 8496</t>
  </si>
  <si>
    <t>ZIRŅU PAGASTS</t>
  </si>
  <si>
    <t xml:space="preserve"> 8498</t>
  </si>
  <si>
    <t>ZVĀRDES PAGASTS</t>
  </si>
  <si>
    <t xml:space="preserve"> 8800</t>
  </si>
  <si>
    <t>TALSU RAJONS</t>
  </si>
  <si>
    <t xml:space="preserve"> 8801</t>
  </si>
  <si>
    <t>TALSI</t>
  </si>
  <si>
    <t xml:space="preserve"> 8813</t>
  </si>
  <si>
    <t>SABILE</t>
  </si>
  <si>
    <t xml:space="preserve"> 8815</t>
  </si>
  <si>
    <t>STENDE</t>
  </si>
  <si>
    <t xml:space="preserve"> 8817</t>
  </si>
  <si>
    <t>VALDEMĀRPILS</t>
  </si>
  <si>
    <t xml:space="preserve"> 8837</t>
  </si>
  <si>
    <t>VALDEMĀRPILS LAUKU TERITORIJA</t>
  </si>
  <si>
    <t xml:space="preserve"> 8842</t>
  </si>
  <si>
    <t>ABAVAS PAGASTS</t>
  </si>
  <si>
    <t xml:space="preserve"> 8846</t>
  </si>
  <si>
    <t>BALGALES PAGASTS</t>
  </si>
  <si>
    <t xml:space="preserve"> 8850</t>
  </si>
  <si>
    <t>DUNDAGAS PAGASTS</t>
  </si>
  <si>
    <t xml:space="preserve"> 8854</t>
  </si>
  <si>
    <t>ĢIBUĻU PAGASTS</t>
  </si>
  <si>
    <t xml:space="preserve"> 8858</t>
  </si>
  <si>
    <t>ĪVES PAGASTS</t>
  </si>
  <si>
    <t xml:space="preserve"> 8862</t>
  </si>
  <si>
    <t>KOLKAS PAGASTS</t>
  </si>
  <si>
    <t xml:space="preserve"> 8864</t>
  </si>
  <si>
    <t>ĶŪĻCIEMA PAGASTS</t>
  </si>
  <si>
    <t xml:space="preserve"> 8868</t>
  </si>
  <si>
    <t>LAIDZES PAGASTS</t>
  </si>
  <si>
    <t xml:space="preserve"> 8870</t>
  </si>
  <si>
    <t>LAUCIENES PAGASTS</t>
  </si>
  <si>
    <t xml:space="preserve"> 8872</t>
  </si>
  <si>
    <t>LĪBAGU PAGASTS</t>
  </si>
  <si>
    <t xml:space="preserve"> 8874</t>
  </si>
  <si>
    <t>LUBES PAGASTS</t>
  </si>
  <si>
    <t xml:space="preserve"> 8878</t>
  </si>
  <si>
    <t>MĒRSRAGA PAGASTS</t>
  </si>
  <si>
    <t xml:space="preserve"> 8882</t>
  </si>
  <si>
    <t>ROJAS PAGASTS</t>
  </si>
  <si>
    <t xml:space="preserve"> 8886</t>
  </si>
  <si>
    <t>STRAZDES PAGASTS</t>
  </si>
  <si>
    <t xml:space="preserve"> 8892</t>
  </si>
  <si>
    <t>VALDGALES PAGASTS</t>
  </si>
  <si>
    <t xml:space="preserve"> 8894</t>
  </si>
  <si>
    <t>VANDZENES PAGASTS</t>
  </si>
  <si>
    <t xml:space="preserve"> 8896</t>
  </si>
  <si>
    <t>VIRBU PAGASTS</t>
  </si>
  <si>
    <t xml:space="preserve"> 9000</t>
  </si>
  <si>
    <t>TUKUMA RAJONS</t>
  </si>
  <si>
    <t xml:space="preserve"> 9001</t>
  </si>
  <si>
    <t>TUKUMS</t>
  </si>
  <si>
    <t xml:space="preserve"> 9011</t>
  </si>
  <si>
    <t>KANDAVA</t>
  </si>
  <si>
    <t xml:space="preserve"> 9044</t>
  </si>
  <si>
    <t>CĒRES PAGASTS</t>
  </si>
  <si>
    <t xml:space="preserve"> 9046</t>
  </si>
  <si>
    <t>DEGOLES PAGASTS</t>
  </si>
  <si>
    <t xml:space="preserve"> 9048</t>
  </si>
  <si>
    <t>DŽŪKSTES PAGASTS</t>
  </si>
  <si>
    <t xml:space="preserve"> 9050</t>
  </si>
  <si>
    <t>ENGURES PAGASTS</t>
  </si>
  <si>
    <t xml:space="preserve"> 9054</t>
  </si>
  <si>
    <t>IRLAVAS PAGASTS</t>
  </si>
  <si>
    <t xml:space="preserve"> 9056</t>
  </si>
  <si>
    <t>JAUNPILS PAGASTS</t>
  </si>
  <si>
    <t xml:space="preserve"> 9058</t>
  </si>
  <si>
    <t>JAUNSĀTU PAGASTS</t>
  </si>
  <si>
    <t xml:space="preserve"> 9062</t>
  </si>
  <si>
    <t>KANDAVAS PAGASTS</t>
  </si>
  <si>
    <t xml:space="preserve"> 9066</t>
  </si>
  <si>
    <t>LAPMEŽCIEMA PAGASTS</t>
  </si>
  <si>
    <t xml:space="preserve"> 9068</t>
  </si>
  <si>
    <t>LESTENES PAGASTS</t>
  </si>
  <si>
    <t xml:space="preserve"> 9070</t>
  </si>
  <si>
    <t>MATKULES PAGASTS</t>
  </si>
  <si>
    <t xml:space="preserve"> 9074</t>
  </si>
  <si>
    <t>PŪRES PAGASTS</t>
  </si>
  <si>
    <t xml:space="preserve"> 9078</t>
  </si>
  <si>
    <t>SĒMES PAGASTS</t>
  </si>
  <si>
    <t xml:space="preserve"> 9080</t>
  </si>
  <si>
    <t>SLAMPES PAGASTS</t>
  </si>
  <si>
    <t xml:space="preserve"> 9082</t>
  </si>
  <si>
    <t>SMĀRDES PAGASTS</t>
  </si>
  <si>
    <t xml:space="preserve"> 9084</t>
  </si>
  <si>
    <t>TUMES PAGASTS</t>
  </si>
  <si>
    <t xml:space="preserve"> 9088</t>
  </si>
  <si>
    <t>VĀNES PAGASTS</t>
  </si>
  <si>
    <t xml:space="preserve"> 9090</t>
  </si>
  <si>
    <t>VIESATU PAGASTS</t>
  </si>
  <si>
    <t xml:space="preserve"> 9092</t>
  </si>
  <si>
    <t>ZANTES PAGASTS</t>
  </si>
  <si>
    <t xml:space="preserve"> 9094</t>
  </si>
  <si>
    <t>ZEMĪTES PAGASTS</t>
  </si>
  <si>
    <t xml:space="preserve"> 9096</t>
  </si>
  <si>
    <t>ZENTENES PAGASTS</t>
  </si>
  <si>
    <t xml:space="preserve"> 9400</t>
  </si>
  <si>
    <t>VALKAS RAJONS</t>
  </si>
  <si>
    <t xml:space="preserve"> 9401</t>
  </si>
  <si>
    <t>VALKA</t>
  </si>
  <si>
    <t xml:space="preserve"> 9413</t>
  </si>
  <si>
    <t>SEDA</t>
  </si>
  <si>
    <t xml:space="preserve"> 9415</t>
  </si>
  <si>
    <t>SMILTENE</t>
  </si>
  <si>
    <t xml:space="preserve"> 9417</t>
  </si>
  <si>
    <t>STRENČI</t>
  </si>
  <si>
    <t xml:space="preserve"> 9433</t>
  </si>
  <si>
    <t>SEDAS LAUKU TERITORIJA</t>
  </si>
  <si>
    <t xml:space="preserve"> 9444</t>
  </si>
  <si>
    <t>BILSKAS PAGASTS</t>
  </si>
  <si>
    <t xml:space="preserve"> 9446</t>
  </si>
  <si>
    <t>BLOMES PAGASTS</t>
  </si>
  <si>
    <t xml:space="preserve"> 9448</t>
  </si>
  <si>
    <t>BRANTU PAGASTS</t>
  </si>
  <si>
    <t xml:space="preserve"> 9452</t>
  </si>
  <si>
    <t>ĒRĢEMES PAGASTS</t>
  </si>
  <si>
    <t xml:space="preserve"> 9454</t>
  </si>
  <si>
    <t>ĒVELES PAGASTS</t>
  </si>
  <si>
    <t xml:space="preserve"> 9458</t>
  </si>
  <si>
    <t>GRUNDZĀLES PAGASTS</t>
  </si>
  <si>
    <t xml:space="preserve"> 9462</t>
  </si>
  <si>
    <t>JĒRCĒNU PAGASTS</t>
  </si>
  <si>
    <t xml:space="preserve"> 9466</t>
  </si>
  <si>
    <t>KĀRĶU PAGASTS</t>
  </si>
  <si>
    <t xml:space="preserve"> 9470</t>
  </si>
  <si>
    <t>LAUNKALNES PAGASTS</t>
  </si>
  <si>
    <t xml:space="preserve"> 9474</t>
  </si>
  <si>
    <t>PALSMANES PAGASTS</t>
  </si>
  <si>
    <t xml:space="preserve"> 9476</t>
  </si>
  <si>
    <t>PLĀŅU PAGASTS</t>
  </si>
  <si>
    <t xml:space="preserve"> 9480</t>
  </si>
  <si>
    <t>SMILTENES PAGASTS</t>
  </si>
  <si>
    <t xml:space="preserve"> 9484</t>
  </si>
  <si>
    <t>TRIKĀTAS PAGASTS</t>
  </si>
  <si>
    <t xml:space="preserve"> 9488</t>
  </si>
  <si>
    <t>VALKAS PAGASTS</t>
  </si>
  <si>
    <t xml:space="preserve"> 9490</t>
  </si>
  <si>
    <t>VARIŅU PAGASTS</t>
  </si>
  <si>
    <t xml:space="preserve"> 9492</t>
  </si>
  <si>
    <t>VIJCIEMA PAGASTS</t>
  </si>
  <si>
    <t xml:space="preserve"> 9496</t>
  </si>
  <si>
    <t>ZVĀRTAVAS PAGASTS</t>
  </si>
  <si>
    <t xml:space="preserve"> 9600</t>
  </si>
  <si>
    <t>VALMIERAS RAJONS</t>
  </si>
  <si>
    <t xml:space="preserve"> 9601</t>
  </si>
  <si>
    <t>VALMIERA</t>
  </si>
  <si>
    <t xml:space="preserve"> 9611</t>
  </si>
  <si>
    <t>MAZSALACA</t>
  </si>
  <si>
    <t xml:space="preserve"> 9615</t>
  </si>
  <si>
    <t>RŪJIENA</t>
  </si>
  <si>
    <t xml:space="preserve"> 9631</t>
  </si>
  <si>
    <t>MAZSALACAS LAUKU TERITORIJA</t>
  </si>
  <si>
    <t xml:space="preserve"> 9644</t>
  </si>
  <si>
    <t>BĒRZAINES PAGASTS</t>
  </si>
  <si>
    <t xml:space="preserve"> 9646</t>
  </si>
  <si>
    <t>BRENGUĻU PAGASTS</t>
  </si>
  <si>
    <t xml:space="preserve"> 9648</t>
  </si>
  <si>
    <t>BURTNIEKU PAGASTS</t>
  </si>
  <si>
    <t xml:space="preserve"> 9652</t>
  </si>
  <si>
    <t>DIKĻU PAGASTS</t>
  </si>
  <si>
    <t xml:space="preserve"> 9656</t>
  </si>
  <si>
    <t>IPIĶU PAGASTS</t>
  </si>
  <si>
    <t xml:space="preserve"> 9658</t>
  </si>
  <si>
    <t>JĒRU PAGASTS</t>
  </si>
  <si>
    <t xml:space="preserve"> 9662</t>
  </si>
  <si>
    <t>KAUGURU PAGASTS</t>
  </si>
  <si>
    <t xml:space="preserve"> 9664</t>
  </si>
  <si>
    <t>KOCĒNU PAGASTS</t>
  </si>
  <si>
    <t xml:space="preserve"> 9666</t>
  </si>
  <si>
    <t>ĶOŅU PAGASTS</t>
  </si>
  <si>
    <t xml:space="preserve"> 9668</t>
  </si>
  <si>
    <t>LODES PAGASTS</t>
  </si>
  <si>
    <t xml:space="preserve"> 9670</t>
  </si>
  <si>
    <t>MATĪŠU PAGASTS</t>
  </si>
  <si>
    <t xml:space="preserve"> 9672</t>
  </si>
  <si>
    <t>NAUKŠĒNU PAGASTS</t>
  </si>
  <si>
    <t xml:space="preserve"> 9676</t>
  </si>
  <si>
    <t>RAMATAS PAGASTS</t>
  </si>
  <si>
    <t xml:space="preserve"> 9678</t>
  </si>
  <si>
    <t>RENCĒNU PAGASTS</t>
  </si>
  <si>
    <t xml:space="preserve"> 9682</t>
  </si>
  <si>
    <t>SĒĻU PAGASTS</t>
  </si>
  <si>
    <t xml:space="preserve"> 9684</t>
  </si>
  <si>
    <t>SKAŅKALNES PAGASTS</t>
  </si>
  <si>
    <t xml:space="preserve"> 9688</t>
  </si>
  <si>
    <t>VAIDAVAS PAGASTS</t>
  </si>
  <si>
    <t xml:space="preserve"> 9690</t>
  </si>
  <si>
    <t>VALMIERAS PAGASTS</t>
  </si>
  <si>
    <t xml:space="preserve"> 9692</t>
  </si>
  <si>
    <t>VECATES PAGASTS</t>
  </si>
  <si>
    <t xml:space="preserve"> 9694</t>
  </si>
  <si>
    <t>VILPULKAS PAGASTS</t>
  </si>
  <si>
    <t xml:space="preserve"> 9696</t>
  </si>
  <si>
    <t>ZILĀKALNA PAGASTS</t>
  </si>
  <si>
    <t xml:space="preserve"> 9800</t>
  </si>
  <si>
    <t>VENTSPILS RAJONS</t>
  </si>
  <si>
    <t xml:space="preserve"> 9813</t>
  </si>
  <si>
    <t>PILTENE</t>
  </si>
  <si>
    <t xml:space="preserve"> 9833</t>
  </si>
  <si>
    <t>PILTENES LAUKU TERITORIJA</t>
  </si>
  <si>
    <t xml:space="preserve"> 9844</t>
  </si>
  <si>
    <t>ANCES PAGASTS</t>
  </si>
  <si>
    <t xml:space="preserve"> 9850</t>
  </si>
  <si>
    <t>JŪRKALNES PAGASTS</t>
  </si>
  <si>
    <t xml:space="preserve"> 9856</t>
  </si>
  <si>
    <t>POPES PAGASTS</t>
  </si>
  <si>
    <t xml:space="preserve"> 9860</t>
  </si>
  <si>
    <t>PUZES PAGASTS</t>
  </si>
  <si>
    <t xml:space="preserve"> 9866</t>
  </si>
  <si>
    <t>TĀRGALES PAGASTS</t>
  </si>
  <si>
    <t xml:space="preserve"> 9870</t>
  </si>
  <si>
    <t>UGĀLES PAGASTS</t>
  </si>
  <si>
    <t xml:space="preserve"> 9874</t>
  </si>
  <si>
    <t>USMAS PAGASTS</t>
  </si>
  <si>
    <t xml:space="preserve"> 9878</t>
  </si>
  <si>
    <t>UŽAVAS PAGASTS</t>
  </si>
  <si>
    <t xml:space="preserve"> 9884</t>
  </si>
  <si>
    <t>VĀRVES PAGASTS</t>
  </si>
  <si>
    <t xml:space="preserve"> 9890</t>
  </si>
  <si>
    <t>ZIRU PAGASTS</t>
  </si>
  <si>
    <t xml:space="preserve"> 9894</t>
  </si>
  <si>
    <t>ZLĒKU PAGASTS</t>
  </si>
  <si>
    <t>PAVISAM KOPĀ</t>
  </si>
  <si>
    <t>E. Krastiņš</t>
  </si>
  <si>
    <t>A. Veiss</t>
  </si>
  <si>
    <t xml:space="preserve">Informācija  par Valsts kases pārskaitījumiem pašvaldībām   1999. gadā </t>
  </si>
  <si>
    <t>( latos)</t>
  </si>
  <si>
    <t>Pārskaitīts</t>
  </si>
  <si>
    <t>Pašvaldību finansu izlīdzināšanas fonds</t>
  </si>
  <si>
    <t>Valsts</t>
  </si>
  <si>
    <t>Mērķdotācijas no valsts budžeta</t>
  </si>
  <si>
    <t>Paš-</t>
  </si>
  <si>
    <t xml:space="preserve"> iedzīvotāju </t>
  </si>
  <si>
    <t>Dotācijas pašvaldībām</t>
  </si>
  <si>
    <t>Pašvaldību iemaksas</t>
  </si>
  <si>
    <t>budžeta</t>
  </si>
  <si>
    <t>valdī- bas kods</t>
  </si>
  <si>
    <t>Rajona padomes,pilsētas, pagasta nosaukums</t>
  </si>
  <si>
    <r>
      <t>ienākuma</t>
    </r>
    <r>
      <rPr>
        <sz val="9"/>
        <rFont val="Times New Roman"/>
        <family val="1"/>
      </rPr>
      <t xml:space="preserve"> nodokļa 1998.g. atlikums</t>
    </r>
  </si>
  <si>
    <t>1999.gada prognoze</t>
  </si>
  <si>
    <t>pārskaitīts no 1999.g. ieņēmumiem</t>
  </si>
  <si>
    <t>dotācija prognozes neizpildes kompensācijai</t>
  </si>
  <si>
    <t xml:space="preserve"> %</t>
  </si>
  <si>
    <t>Izpilde</t>
  </si>
  <si>
    <t>aizdevuma parāds</t>
  </si>
  <si>
    <t>teritoriāl- plānošanai par 1998.g.</t>
  </si>
  <si>
    <t>teritoriāl- plānošanai par 1999.g.</t>
  </si>
  <si>
    <t>1999. gada plāns -        (6.-15. pielikums)</t>
  </si>
  <si>
    <t>Izpilde    (6.-15.  pielikums)</t>
  </si>
  <si>
    <t>dotācija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</si>
  <si>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</si>
  <si>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</si>
  <si>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</si>
  <si>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</si>
  <si>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</si>
  <si>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</si>
  <si>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</si>
  <si>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</si>
  <si>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Aizkraukles rajona padome</t>
  </si>
  <si>
    <t>Aizkraukle</t>
  </si>
  <si>
    <t>Jaunjelgava</t>
  </si>
  <si>
    <t>Pļaviņas</t>
  </si>
  <si>
    <t>Aiviekstes pagasts</t>
  </si>
  <si>
    <t>Aizkraukles pagasts</t>
  </si>
  <si>
    <t>Bebru pagasts</t>
  </si>
  <si>
    <t>Daudzeses pagasts</t>
  </si>
  <si>
    <t>Iršu pagasts</t>
  </si>
  <si>
    <t>Klintaines pagasts</t>
  </si>
  <si>
    <t>Kokneses pagasts</t>
  </si>
  <si>
    <t>Kurmenes pagasts</t>
  </si>
  <si>
    <t>Mazzalves pagasts</t>
  </si>
  <si>
    <t>Neretas pagasts</t>
  </si>
  <si>
    <t>Pilskalnes pagasts</t>
  </si>
  <si>
    <t>Seces pagasts</t>
  </si>
  <si>
    <t>Sērenes pagasts</t>
  </si>
  <si>
    <t>Skrīveru pagasts</t>
  </si>
  <si>
    <t>Staburaga pagasts</t>
  </si>
  <si>
    <t>Sunākstes pagasts</t>
  </si>
  <si>
    <t>Valles pagasts</t>
  </si>
  <si>
    <t>Vietalvas pagasts</t>
  </si>
  <si>
    <t>Zalves pagasts</t>
  </si>
  <si>
    <t>Kopā Aizkraukles rajonam:</t>
  </si>
  <si>
    <t>Alūksnes rajons</t>
  </si>
  <si>
    <t>Alūksnes rajona padome</t>
  </si>
  <si>
    <t>Alūksne</t>
  </si>
  <si>
    <t>Ape</t>
  </si>
  <si>
    <t>Alsviķu pagasts</t>
  </si>
  <si>
    <t>Annas pagasts</t>
  </si>
  <si>
    <t>Gaujienas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</si>
  <si>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</si>
  <si>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</si>
  <si>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</si>
  <si>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</si>
  <si>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</si>
  <si>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</si>
  <si>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</si>
  <si>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</si>
  <si>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</si>
  <si>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</si>
  <si>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Trapenes pagasts</t>
  </si>
  <si>
    <t>Veclaicenes pagasts</t>
  </si>
  <si>
    <t>Virešu pagasts</t>
  </si>
  <si>
    <t>Zeltiņu pagasts</t>
  </si>
  <si>
    <t>Ziemera pagasts</t>
  </si>
  <si>
    <t>Kopā Alūksnes rajonam:</t>
  </si>
  <si>
    <t>Balvu  rajons</t>
  </si>
  <si>
    <t>Balvu  rajona padome</t>
  </si>
  <si>
    <t>Balvi</t>
  </si>
  <si>
    <t>Viļaka</t>
  </si>
  <si>
    <t>Baltinavas pagasts</t>
  </si>
  <si>
    <t>Balvu pagasts</t>
  </si>
  <si>
    <t>Bērzkalnes pagasts</t>
  </si>
  <si>
    <t>Bērzpils pagasts</t>
  </si>
  <si>
    <t>Briežuciema pagasts</t>
  </si>
  <si>
    <t>Krišjāņu pagasts</t>
  </si>
  <si>
    <t>Kubuļu pagasts</t>
  </si>
  <si>
    <t>Kupravas pagasts</t>
  </si>
  <si>
    <t>Lazdukalna pagasts</t>
  </si>
  <si>
    <t>Lazdulejas pagasts</t>
  </si>
  <si>
    <t>Medņevas pagasts</t>
  </si>
  <si>
    <t>Rugāju pagasts</t>
  </si>
  <si>
    <t>Susāju pagasts</t>
  </si>
  <si>
    <t>Šķilbēnu pagasts</t>
  </si>
  <si>
    <t>Tilžas pagasts</t>
  </si>
  <si>
    <t>Vecilžas pagasts</t>
  </si>
  <si>
    <t>Vecumu pagasts</t>
  </si>
  <si>
    <t>Vīksnas pagasts</t>
  </si>
  <si>
    <t>Žīguru pagasts</t>
  </si>
  <si>
    <t>Kopā Balvu rajonam:</t>
  </si>
  <si>
    <t>Bauskas  rajons</t>
  </si>
  <si>
    <t>Bauskas  rajona padome</t>
  </si>
  <si>
    <t>Bauska</t>
  </si>
  <si>
    <t>Bārbeles pagasts</t>
  </si>
  <si>
    <t>Brunavas pagasts</t>
  </si>
  <si>
    <t>Ceraukstes pagasts</t>
  </si>
  <si>
    <t>Codes pagasts</t>
  </si>
  <si>
    <t>Dāviņu pagasts</t>
  </si>
  <si>
    <t>Gailīšu pagasts</t>
  </si>
  <si>
    <t>Iecavas pagasts</t>
  </si>
  <si>
    <t>Īslīces pagasts</t>
  </si>
  <si>
    <t>Mežotnes pagasts</t>
  </si>
  <si>
    <t>Rundāles pagasts</t>
  </si>
  <si>
    <t>Skaistkalnes pagasts</t>
  </si>
  <si>
    <t>Stelpes pagasts</t>
  </si>
  <si>
    <t>Svitenes pagasts</t>
  </si>
  <si>
    <t>Vecsaules pagasts</t>
  </si>
  <si>
    <t>Vecumnieku pagasts</t>
  </si>
  <si>
    <t>Viesturu pagasts</t>
  </si>
  <si>
    <t>Kopā Bauskas rajonam:</t>
  </si>
  <si>
    <t>Cēsu  rajons</t>
  </si>
  <si>
    <t>Cēsu  rajona padome</t>
  </si>
  <si>
    <t>Cēsis</t>
  </si>
  <si>
    <t>Līgatne</t>
  </si>
  <si>
    <t>Amatas pagasts</t>
  </si>
  <si>
    <t>Drabešu pagasts</t>
  </si>
  <si>
    <t>Drustu pagasts</t>
  </si>
  <si>
    <t>Dzērbenes pagasts</t>
  </si>
  <si>
    <t>Inešu pagasts</t>
  </si>
  <si>
    <t>Jaunpiebalgas pagasts</t>
  </si>
  <si>
    <t>Kaives pagasts</t>
  </si>
  <si>
    <t>Liepas pagasts</t>
  </si>
  <si>
    <t>Līgatnes pagasts</t>
  </si>
  <si>
    <t>Mārsnēnu pagasts</t>
  </si>
  <si>
    <t>Mores pagasts</t>
  </si>
  <si>
    <t>Nītaures pagasts</t>
  </si>
  <si>
    <t>Priekuļu pagasts</t>
  </si>
  <si>
    <t>Raiskuma pagasts</t>
  </si>
  <si>
    <t>Raunas pagasts</t>
  </si>
  <si>
    <t>Skujenes pagasts</t>
  </si>
  <si>
    <t>Stalbes pagasts</t>
  </si>
  <si>
    <t>Straupes pagasts</t>
  </si>
  <si>
    <t>Taurenes pagasts</t>
  </si>
  <si>
    <t>Vaives pagasts</t>
  </si>
  <si>
    <t>Vecpiebalgas pagasts</t>
  </si>
  <si>
    <t>Veselavas pagasts</t>
  </si>
  <si>
    <t>Zaubes pagasts</t>
  </si>
  <si>
    <t>Zosēnu pagasts</t>
  </si>
  <si>
    <t>Kopā Cēsu rajonam:</t>
  </si>
  <si>
    <t>Daugavpils  rajons</t>
  </si>
  <si>
    <t>Daugavpils  rajona padome</t>
  </si>
  <si>
    <t>Ilūkste</t>
  </si>
  <si>
    <t>Subate</t>
  </si>
  <si>
    <t>Ambeļu pagasts</t>
  </si>
  <si>
    <t>Bebrenes pagasts</t>
  </si>
  <si>
    <t>Biķernieku pagasts</t>
  </si>
  <si>
    <t>Demenes pagasts</t>
  </si>
  <si>
    <t>Dubnas pagasts</t>
  </si>
  <si>
    <t>Dvietes pagasts</t>
  </si>
  <si>
    <t>Eglaines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</si>
  <si>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</si>
  <si>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</si>
  <si>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</si>
  <si>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</si>
  <si>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</si>
  <si>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</si>
  <si>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</si>
  <si>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</si>
  <si>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</si>
  <si>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</si>
  <si>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</si>
  <si>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Šēderes pagasts</t>
  </si>
  <si>
    <t>Tabores pagasts</t>
  </si>
  <si>
    <t>Vaboles pagasts</t>
  </si>
  <si>
    <t>Vecsalienas pagasts</t>
  </si>
  <si>
    <t>Višķu pagasts</t>
  </si>
  <si>
    <t>Kopā Daugavpils rajonam:</t>
  </si>
  <si>
    <t>Dobeles  rajons</t>
  </si>
  <si>
    <t>Dobeles  rajona padome</t>
  </si>
  <si>
    <t>Dobele</t>
  </si>
  <si>
    <t>Auce</t>
  </si>
  <si>
    <t>Annenieku pagasts</t>
  </si>
  <si>
    <t>Augstkalnes pagasts</t>
  </si>
  <si>
    <t>Auru pagasts</t>
  </si>
  <si>
    <t>Bēnes pagasts</t>
  </si>
  <si>
    <t>Bērzes pagasts</t>
  </si>
  <si>
    <t>Bikstu pagasts</t>
  </si>
  <si>
    <t>Bukaišu pagasts</t>
  </si>
  <si>
    <t>Dobeles pagasts</t>
  </si>
  <si>
    <t>Īles pagasts</t>
  </si>
  <si>
    <t>Jaunbērzes pagasts</t>
  </si>
  <si>
    <t>Krimūnu pagasts</t>
  </si>
  <si>
    <t>Lielauces pagasts</t>
  </si>
  <si>
    <t>Naudītes pagasts</t>
  </si>
  <si>
    <t>Penkules pagasts</t>
  </si>
  <si>
    <t>Tērvetes pagasts</t>
  </si>
  <si>
    <t>Ukru pagasts</t>
  </si>
  <si>
    <t>Vītiņu pagasts</t>
  </si>
  <si>
    <t>Zebrenes pagasts</t>
  </si>
  <si>
    <t>Kopā Dobeles rajonam:</t>
  </si>
  <si>
    <t>Gulbenes  rajons</t>
  </si>
  <si>
    <t>Gulbenes  rajona padome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</si>
  <si>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</si>
  <si>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</si>
  <si>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</si>
  <si>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</si>
  <si>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</si>
  <si>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</si>
  <si>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</si>
  <si>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</si>
  <si>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</si>
  <si>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</si>
  <si>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</si>
  <si>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</si>
  <si>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</si>
  <si>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</si>
  <si>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Kopā Gulbenes rajonam:</t>
  </si>
  <si>
    <t>Jelgavas  rajons</t>
  </si>
  <si>
    <t>Jelgavas  rajona padome</t>
  </si>
  <si>
    <t>Kalnciems</t>
  </si>
  <si>
    <t>Cenu pagasts</t>
  </si>
  <si>
    <t>Elejas pagasts</t>
  </si>
  <si>
    <t>Glūdas pagasts</t>
  </si>
  <si>
    <t>Jaunsvirlaukas pagasts</t>
  </si>
  <si>
    <t>Lielplatones pagasts</t>
  </si>
  <si>
    <t>Līvbērzes pagasts</t>
  </si>
  <si>
    <t>Ozolnieku pagasts</t>
  </si>
  <si>
    <t>Platones pagasts</t>
  </si>
  <si>
    <t>Sesavas pagasts</t>
  </si>
  <si>
    <t>Sidrabenes pagasts</t>
  </si>
  <si>
    <t>Svētes pagasts</t>
  </si>
  <si>
    <t>Valgundes pagasts</t>
  </si>
  <si>
    <t>Vilces pagasts</t>
  </si>
  <si>
    <t>Vircavas pagasts</t>
  </si>
  <si>
    <t>Zaļenieku pagasts</t>
  </si>
  <si>
    <t>Kopā Jelgavas rajonam:</t>
  </si>
  <si>
    <t>Jēkabpils  rajons</t>
  </si>
  <si>
    <t>Jēkabpils  rajona padome</t>
  </si>
  <si>
    <t>Jēkabpils</t>
  </si>
  <si>
    <t>Aknīste</t>
  </si>
  <si>
    <t>Viesīte</t>
  </si>
  <si>
    <t>Asares pagasts</t>
  </si>
  <si>
    <t>Atašienes pagasts</t>
  </si>
  <si>
    <t>Ābeļu pagasts</t>
  </si>
  <si>
    <t>Dignājas pagasts</t>
  </si>
  <si>
    <t>Dunavas pagasts</t>
  </si>
  <si>
    <t>Elkšņu pagasts</t>
  </si>
  <si>
    <t>Gārsenes pagasts</t>
  </si>
  <si>
    <t>Kalna pagasts</t>
  </si>
  <si>
    <t>Krustpils pagasts</t>
  </si>
  <si>
    <t>Kūku pagasts</t>
  </si>
  <si>
    <t>Leimaņu pagasts</t>
  </si>
  <si>
    <t>Mežāres pagasts</t>
  </si>
  <si>
    <t>Rites pagasts</t>
  </si>
  <si>
    <t>Rubenes pagasts</t>
  </si>
  <si>
    <t>Salas pagasts</t>
  </si>
  <si>
    <t>Saukas pagasts</t>
  </si>
  <si>
    <t>Sēlpils pagasts</t>
  </si>
  <si>
    <t>Variešu pagasts</t>
  </si>
  <si>
    <t>Vīpes pagasts</t>
  </si>
  <si>
    <t>Zasas pagasts</t>
  </si>
  <si>
    <t>Kopā Jēkabpils rajonam:</t>
  </si>
  <si>
    <t>Krāslavas  rajons</t>
  </si>
  <si>
    <t>Krāslavas  rajona padome</t>
  </si>
  <si>
    <t>Krāslava</t>
  </si>
  <si>
    <t>Dagda</t>
  </si>
  <si>
    <t>Andrupenes pagasts</t>
  </si>
  <si>
    <t>Andzeļu pagasts</t>
  </si>
  <si>
    <t>Asūnes pagasts</t>
  </si>
  <si>
    <t>Aulejas pagasts</t>
  </si>
  <si>
    <t>Bērziņu pagasts</t>
  </si>
  <si>
    <t>Dagdas pagasts</t>
  </si>
  <si>
    <t>Ezernieku pagasts</t>
  </si>
  <si>
    <t>Grāveru pagasts</t>
  </si>
  <si>
    <t>Indras pagasts</t>
  </si>
  <si>
    <t>Izvaltas pagasts</t>
  </si>
  <si>
    <t>Kalniešu pagasts</t>
  </si>
  <si>
    <t>Kaplavas pagasts</t>
  </si>
  <si>
    <t>Kastuļinas pagasts</t>
  </si>
  <si>
    <t>Kombuļu pagasts</t>
  </si>
  <si>
    <t>Konstantinovas pagasts</t>
  </si>
  <si>
    <t>Krāslavas pagasts</t>
  </si>
  <si>
    <t>Ķepovas pagasts</t>
  </si>
  <si>
    <t>Piedrujas pagasts</t>
  </si>
  <si>
    <t>Robežnieku pagasts</t>
  </si>
  <si>
    <t>Skaistas pagasts</t>
  </si>
  <si>
    <t>Svariņu pagasts</t>
  </si>
  <si>
    <t>Šķaunes pagasts</t>
  </si>
  <si>
    <t>Šķeltovas pagasts</t>
  </si>
  <si>
    <t>Ūdrīšu pagasts</t>
  </si>
  <si>
    <t>Kopā Krāslavas rajonam:</t>
  </si>
  <si>
    <t>Kuldīgas  rajons</t>
  </si>
  <si>
    <t>Kuldīgas  rajona padome</t>
  </si>
  <si>
    <t>Kuldīga</t>
  </si>
  <si>
    <t>Skrunda</t>
  </si>
  <si>
    <t>Alsungas pagasts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</si>
  <si>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</si>
  <si>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</si>
  <si>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</si>
  <si>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</si>
  <si>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</si>
  <si>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</si>
  <si>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Nīkrāces pagasts</t>
  </si>
  <si>
    <t>Padures pagasts</t>
  </si>
  <si>
    <t>Pelču pagasts</t>
  </si>
  <si>
    <t>Raņķu pagasts</t>
  </si>
  <si>
    <t>Rendas pagasts</t>
  </si>
  <si>
    <t>Rudbāržu pagasts</t>
  </si>
  <si>
    <t>Rumbas pagasts</t>
  </si>
  <si>
    <t>Snēpeles pagasts</t>
  </si>
  <si>
    <t>Turlavas pagasts</t>
  </si>
  <si>
    <t>Vārmes pagasts</t>
  </si>
  <si>
    <t>Kopā Kuldīgas rajonam:</t>
  </si>
  <si>
    <t>Liepājas  rajons</t>
  </si>
  <si>
    <t>Liepājas  rajona padome</t>
  </si>
  <si>
    <t>Aizpute</t>
  </si>
  <si>
    <t>Durbe</t>
  </si>
  <si>
    <t>Grobiņa</t>
  </si>
  <si>
    <t>Pāvilosta</t>
  </si>
  <si>
    <t>Priekule</t>
  </si>
  <si>
    <t>Aizputes pagasts</t>
  </si>
  <si>
    <t>Bārtas pagasts</t>
  </si>
  <si>
    <t>Bunkas pagasts</t>
  </si>
  <si>
    <t>Cīravas pagasts</t>
  </si>
  <si>
    <t>Dunalkas pagasts</t>
  </si>
  <si>
    <t>Dunikas pagasts</t>
  </si>
  <si>
    <t>Embūtes pagasts</t>
  </si>
  <si>
    <t>Gaviezes pagasts</t>
  </si>
  <si>
    <t>Gramzdas pagasts</t>
  </si>
  <si>
    <t>Grobiņas pagasts</t>
  </si>
  <si>
    <t>Kalētu pagasts</t>
  </si>
  <si>
    <t>Kalvenes pagasts</t>
  </si>
  <si>
    <t>Kazdangas pagasts</t>
  </si>
  <si>
    <t>Lažas pagasts</t>
  </si>
  <si>
    <t>Medzes pagasts</t>
  </si>
  <si>
    <t>Nīcas pagasts</t>
  </si>
  <si>
    <t>Otaņķu pagasts</t>
  </si>
  <si>
    <t>Priekules pagasts</t>
  </si>
  <si>
    <t>Rucavas pagasts</t>
  </si>
  <si>
    <t>Sakas pagasts</t>
  </si>
  <si>
    <t>Tadaiķu pagasts</t>
  </si>
  <si>
    <t>Vaiņodes pagasts</t>
  </si>
  <si>
    <t>Vecpils pagasts</t>
  </si>
  <si>
    <t>Vērgales pagasts</t>
  </si>
  <si>
    <t>Virgas pagasts</t>
  </si>
  <si>
    <t>Kopā Liepājas rajonam:</t>
  </si>
  <si>
    <t>Limbažu  rajons</t>
  </si>
  <si>
    <t>Limbažu  rajona padome</t>
  </si>
  <si>
    <t>Limbaži</t>
  </si>
  <si>
    <t>Ainaži</t>
  </si>
  <si>
    <t>Aloja</t>
  </si>
  <si>
    <t>Salacgrīva</t>
  </si>
  <si>
    <t>Staicele</t>
  </si>
  <si>
    <t>Braslavas pagasts</t>
  </si>
  <si>
    <t>Brīvzemnieku pagasts</t>
  </si>
  <si>
    <t>Katvaru pagasts</t>
  </si>
  <si>
    <t>Lēdurgas pagasts</t>
  </si>
  <si>
    <t>Liepupes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</si>
  <si>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</si>
  <si>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</si>
  <si>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</si>
  <si>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</si>
  <si>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</si>
  <si>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</si>
  <si>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Kopā Limbažu rajonam:</t>
  </si>
  <si>
    <t>Ludzas  rajons</t>
  </si>
  <si>
    <t>Ludzas  rajona padome</t>
  </si>
  <si>
    <t>Ludza</t>
  </si>
  <si>
    <t>Kārsava</t>
  </si>
  <si>
    <t>Zilupe</t>
  </si>
  <si>
    <t>Blontu pagasts</t>
  </si>
  <si>
    <t>Briģu pagasts</t>
  </si>
  <si>
    <t>Ciblas pagasts</t>
  </si>
  <si>
    <t>Cirmas pagasts</t>
  </si>
  <si>
    <t>Goliševas pagasts</t>
  </si>
  <si>
    <t>Isnaudas pagasts</t>
  </si>
  <si>
    <t>Istras pagasts</t>
  </si>
  <si>
    <t>Lauderu pagasts</t>
  </si>
  <si>
    <t>Līdumnieku pagasts</t>
  </si>
  <si>
    <t>Malnavas pagasts</t>
  </si>
  <si>
    <t>Mežvidu pagasts</t>
  </si>
  <si>
    <t>Mērdzenes pagasts</t>
  </si>
  <si>
    <t>Nautrēnu pagasts</t>
  </si>
  <si>
    <t>Nirzas pagasts</t>
  </si>
  <si>
    <t>Nukšas pagasts</t>
  </si>
  <si>
    <t>Pasienes pagasts</t>
  </si>
  <si>
    <t>Pildas pagasts</t>
  </si>
  <si>
    <t>Pureņu pagasts</t>
  </si>
  <si>
    <t>Pušmucovas pagasts</t>
  </si>
  <si>
    <t>Rundēnu pagasts</t>
  </si>
  <si>
    <t>Salnavas pagasts</t>
  </si>
  <si>
    <t>Zaļesjes pagasts</t>
  </si>
  <si>
    <t>Zvirgzdenes pagasts</t>
  </si>
  <si>
    <t>Kopā Ludzas rajonam:</t>
  </si>
  <si>
    <t>Madonas  rajons</t>
  </si>
  <si>
    <t>Madonas  rajona padome</t>
  </si>
  <si>
    <t>Madona</t>
  </si>
  <si>
    <t>Cesvaine</t>
  </si>
  <si>
    <t>Lubāna</t>
  </si>
  <si>
    <t>Varakļāni</t>
  </si>
  <si>
    <t>Aronas pagasts</t>
  </si>
  <si>
    <t>Barkavas pagasts</t>
  </si>
  <si>
    <t>Bērzaunes pagasts</t>
  </si>
  <si>
    <t>Dzelzavas pagasts</t>
  </si>
  <si>
    <t>Ērgļu pagasts</t>
  </si>
  <si>
    <t>Indrānu pagasts</t>
  </si>
  <si>
    <t>Jumurdas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</si>
  <si>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</si>
  <si>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</si>
  <si>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</si>
  <si>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</si>
  <si>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</si>
  <si>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</si>
  <si>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Murmastienes pagasts</t>
  </si>
  <si>
    <t>Ošupes pagasts</t>
  </si>
  <si>
    <t>Praulienas pagasts</t>
  </si>
  <si>
    <t>Sarkaņu pagasts</t>
  </si>
  <si>
    <t>Sausnējas pagasts</t>
  </si>
  <si>
    <t>Varakļānu pagasts</t>
  </si>
  <si>
    <t>Vestienas pagasts</t>
  </si>
  <si>
    <t>Kopā Madonas rajonam:</t>
  </si>
  <si>
    <t>Ogres  rajons</t>
  </si>
  <si>
    <t>Ogres  rajona padome</t>
  </si>
  <si>
    <t>Ogre</t>
  </si>
  <si>
    <t>Ikšķile</t>
  </si>
  <si>
    <t>Ķegums</t>
  </si>
  <si>
    <t>Lielvārde</t>
  </si>
  <si>
    <t>Birzgales pagasts</t>
  </si>
  <si>
    <t>Jumpravas pagasts</t>
  </si>
  <si>
    <t>Krapes pagasts</t>
  </si>
  <si>
    <t>Ķeipenes pagasts</t>
  </si>
  <si>
    <t>Lauberes pagasts</t>
  </si>
  <si>
    <t>Lēdmanes pagasts</t>
  </si>
  <si>
    <t>Madlienas pagasts</t>
  </si>
  <si>
    <t>Mazozolu pagasts</t>
  </si>
  <si>
    <t>Meņģeles pagasts</t>
  </si>
  <si>
    <t>Ogresgala pagasts</t>
  </si>
  <si>
    <t>Rembates pagasts</t>
  </si>
  <si>
    <t>Suntažu pagasts</t>
  </si>
  <si>
    <t>Taurupes pagasts</t>
  </si>
  <si>
    <t>Kopā Ogres rajonam:</t>
  </si>
  <si>
    <t>Preiļu  rajons</t>
  </si>
  <si>
    <t>Preiļu  rajona padome</t>
  </si>
  <si>
    <t>Preiļi</t>
  </si>
  <si>
    <t>Līvāni</t>
  </si>
  <si>
    <t>Aglonas pagasts</t>
  </si>
  <si>
    <t>Aizkalnes pagasts</t>
  </si>
  <si>
    <t>Galēnu pagasts</t>
  </si>
  <si>
    <t>Jersikas pagasts</t>
  </si>
  <si>
    <t>Pelēču pagasts</t>
  </si>
  <si>
    <t>Preiļu pagasts</t>
  </si>
  <si>
    <t>Riebiņu pagasts</t>
  </si>
  <si>
    <t>Rožkalnu pagasts</t>
  </si>
  <si>
    <t>Rožupes pagasts</t>
  </si>
  <si>
    <t>Rudzātu pagasts</t>
  </si>
  <si>
    <t>Rušonu pagasts</t>
  </si>
  <si>
    <t>Saunas pagasts</t>
  </si>
  <si>
    <t>Silajāņu pagasts</t>
  </si>
  <si>
    <t>Sīļukalna pagasts</t>
  </si>
  <si>
    <t>Stabulnieku pagasts</t>
  </si>
  <si>
    <t>Sutru pagasts</t>
  </si>
  <si>
    <t>Turku pagasts</t>
  </si>
  <si>
    <t>Upmalas pagasts</t>
  </si>
  <si>
    <t>Vārkavas pagasts</t>
  </si>
  <si>
    <t>Kopā Preiļu rajonam:</t>
  </si>
  <si>
    <t>Rēzeknes  rajons</t>
  </si>
  <si>
    <t>Rēzeknes  rajona padome</t>
  </si>
  <si>
    <t>Viļāni</t>
  </si>
  <si>
    <t>Audriņu pagasts</t>
  </si>
  <si>
    <t>Bērzgales pagasts</t>
  </si>
  <si>
    <t>Čornajas pagasts</t>
  </si>
  <si>
    <t>Dekšāres pagasts</t>
  </si>
  <si>
    <t>Dricānu pagasts</t>
  </si>
  <si>
    <t>Freimaņu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</si>
  <si>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</si>
  <si>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</si>
  <si>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</si>
  <si>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</si>
  <si>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</si>
  <si>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</si>
  <si>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</si>
  <si>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</si>
  <si>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</si>
  <si>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</si>
  <si>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</si>
  <si>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</si>
  <si>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</si>
  <si>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</si>
  <si>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</si>
  <si>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</si>
  <si>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Sokolu pagasts</t>
  </si>
  <si>
    <t>Stoļerovas pagasts</t>
  </si>
  <si>
    <t>Stružānu pagasts</t>
  </si>
  <si>
    <t>Verēmu pagasts</t>
  </si>
  <si>
    <t>Viļānu pagasts</t>
  </si>
  <si>
    <t>Kopā Rēzeknes rajonam:</t>
  </si>
  <si>
    <t>Rīgas  rajons</t>
  </si>
  <si>
    <t>Rīgas  rajona padome</t>
  </si>
  <si>
    <t>Baldone</t>
  </si>
  <si>
    <t>Baloži</t>
  </si>
  <si>
    <t>Olaine</t>
  </si>
  <si>
    <t>Salaspils</t>
  </si>
  <si>
    <t>Saulkrasti</t>
  </si>
  <si>
    <t>Sigulda</t>
  </si>
  <si>
    <t>Vangaži</t>
  </si>
  <si>
    <t>Allažu pagasts</t>
  </si>
  <si>
    <t>Ādažu pagasts</t>
  </si>
  <si>
    <t>Babītes pagasts</t>
  </si>
  <si>
    <t>Carnikavas pagasts</t>
  </si>
  <si>
    <t>Daugmales pagasts</t>
  </si>
  <si>
    <t>Garkalnes pagasts</t>
  </si>
  <si>
    <t>Inčukalna pagasts</t>
  </si>
  <si>
    <t>Krimuldas pagasts</t>
  </si>
  <si>
    <t>Ķekavas pagasts</t>
  </si>
  <si>
    <t>Mālpils pagasts</t>
  </si>
  <si>
    <t>Mārupes pagasts</t>
  </si>
  <si>
    <t>Olaines pagasts</t>
  </si>
  <si>
    <t>Ropažu pagasts</t>
  </si>
  <si>
    <t>Sējas pagasts</t>
  </si>
  <si>
    <t>Siguldas pagasts</t>
  </si>
  <si>
    <t>Stopiņu pagasts</t>
  </si>
  <si>
    <t>Kopā Rīgas rajonam:</t>
  </si>
  <si>
    <t>Saldus  rajons</t>
  </si>
  <si>
    <t>Saldus  rajona padome</t>
  </si>
  <si>
    <t>Saldus</t>
  </si>
  <si>
    <t>Brocēni</t>
  </si>
  <si>
    <t>Blīdenes pagasts</t>
  </si>
  <si>
    <t>Ezeres pagasts</t>
  </si>
  <si>
    <t>Gaiķu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</si>
  <si>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</si>
  <si>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</si>
  <si>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</si>
  <si>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</si>
  <si>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</si>
  <si>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</si>
  <si>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</si>
  <si>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Remtes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</si>
  <si>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</si>
  <si>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</si>
  <si>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</si>
  <si>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</si>
  <si>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</si>
  <si>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</si>
  <si>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</si>
  <si>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Kopā Saldus rajonam:</t>
  </si>
  <si>
    <t>Talsu  rajons</t>
  </si>
  <si>
    <t>Talsu  rajona padome</t>
  </si>
  <si>
    <t>Talsi</t>
  </si>
  <si>
    <t>Sabile</t>
  </si>
  <si>
    <t>Stende</t>
  </si>
  <si>
    <t>Valdemārpils</t>
  </si>
  <si>
    <t>Abavas pagasts</t>
  </si>
  <si>
    <t>Balgales pagasts</t>
  </si>
  <si>
    <t>Dundagas pagasts</t>
  </si>
  <si>
    <t>Ģibuļu pagasts</t>
  </si>
  <si>
    <t>Īves pagasts</t>
  </si>
  <si>
    <t>Kolkas pagasts</t>
  </si>
  <si>
    <t>Ķūļciema pagasts</t>
  </si>
  <si>
    <t>Laidzes pagasts</t>
  </si>
  <si>
    <t>Laucienes pagasts</t>
  </si>
  <si>
    <t>Lībagu pagasts</t>
  </si>
  <si>
    <t>Lubes pagasts</t>
  </si>
  <si>
    <t>Mērsraga pagasts</t>
  </si>
  <si>
    <t>Rojas pagasts</t>
  </si>
  <si>
    <t>Strazdes pagasts</t>
  </si>
  <si>
    <t>Valdgales pagasts</t>
  </si>
  <si>
    <t>Vandzenes pagasts</t>
  </si>
  <si>
    <t>Virbu pagasts</t>
  </si>
  <si>
    <t>Kopā Talsu rajonam:</t>
  </si>
  <si>
    <t>Tukuma  rajons</t>
  </si>
  <si>
    <t>Tukuma  rajona padome</t>
  </si>
  <si>
    <t>Tukums</t>
  </si>
  <si>
    <t>Kandava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</si>
  <si>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</si>
  <si>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</si>
  <si>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</si>
  <si>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</si>
  <si>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</si>
  <si>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</si>
  <si>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Lapmežciema pagasts</t>
  </si>
  <si>
    <t>Lestenes pagasts</t>
  </si>
  <si>
    <t>Pūres pagasts</t>
  </si>
  <si>
    <t>Sēmes pagasts</t>
  </si>
  <si>
    <t>Slampes pagasts</t>
  </si>
  <si>
    <t>Smārdes pagasts</t>
  </si>
  <si>
    <t>Tumes pagasts</t>
  </si>
  <si>
    <t>Vānes pagasts</t>
  </si>
  <si>
    <t>Viesatu pagasts</t>
  </si>
  <si>
    <t>Zantes pagasts</t>
  </si>
  <si>
    <t>Zentenes pagasts</t>
  </si>
  <si>
    <t>Kopā Tukuma rajonam:</t>
  </si>
  <si>
    <t>Valkas  rajons</t>
  </si>
  <si>
    <t>Valkas  rajona padome</t>
  </si>
  <si>
    <t>Valka</t>
  </si>
  <si>
    <t>Seda</t>
  </si>
  <si>
    <t>Smiltene</t>
  </si>
  <si>
    <t>Strenči</t>
  </si>
  <si>
    <t>Bilskas pagasts</t>
  </si>
  <si>
    <t>Blomes pagasts</t>
  </si>
  <si>
    <t>Brantu pagasts</t>
  </si>
  <si>
    <t>Ērģemes pagasts</t>
  </si>
  <si>
    <t>Ēveles pagasts</t>
  </si>
  <si>
    <t>Grundzāles pagasts</t>
  </si>
  <si>
    <t>Jērcēnu pagasts</t>
  </si>
  <si>
    <t>Kārķu pagasts</t>
  </si>
  <si>
    <t>Launkalnes pagasts</t>
  </si>
  <si>
    <t>Palsmanes pagasts</t>
  </si>
  <si>
    <t>Plāņu pagasts</t>
  </si>
  <si>
    <t>Smiltenes pagasts</t>
  </si>
  <si>
    <t>Trikātas pagasts</t>
  </si>
  <si>
    <t>Valkas pagasts</t>
  </si>
  <si>
    <t>Variņu pagasts</t>
  </si>
  <si>
    <t>Vijciema pagasts</t>
  </si>
  <si>
    <t>Zvārtavas pagasts</t>
  </si>
  <si>
    <t>Kopā Valkas rajonam:</t>
  </si>
  <si>
    <t>Valmieras  rajons</t>
  </si>
  <si>
    <t>Valmieras  rajona padome</t>
  </si>
  <si>
    <t>Valmiera</t>
  </si>
  <si>
    <t>Mazsalaca</t>
  </si>
  <si>
    <t>Rūjiena</t>
  </si>
  <si>
    <t>Bērzaines pagasts</t>
  </si>
  <si>
    <t>Brenguļu pagasts</t>
  </si>
  <si>
    <t>Burtnieku pagasts</t>
  </si>
  <si>
    <t>Dikļu pagasts</t>
  </si>
  <si>
    <t>Ipiķu pagasts</t>
  </si>
  <si>
    <t>Jeru pagasts</t>
  </si>
  <si>
    <t>Kauguru pagasts</t>
  </si>
  <si>
    <t>Kocēnu pagasts</t>
  </si>
  <si>
    <t>Ķoņu pagasts</t>
  </si>
  <si>
    <t>Lodes pagasts</t>
  </si>
  <si>
    <t>Matīšu pagasts</t>
  </si>
  <si>
    <t>Naukšēnu pagasts</t>
  </si>
  <si>
    <t>Ramatas pagasts</t>
  </si>
  <si>
    <t>Rencēnu pagasts</t>
  </si>
  <si>
    <t>Sēļu pagasts</t>
  </si>
  <si>
    <t>Skaņkalnes pagasts</t>
  </si>
  <si>
    <t>Vaidavas pagasts</t>
  </si>
  <si>
    <t>Valmieras pagasts</t>
  </si>
  <si>
    <t>Vecates pagasts</t>
  </si>
  <si>
    <t>Vilpulkas pagasts</t>
  </si>
  <si>
    <t>Zilākalna pagasts</t>
  </si>
  <si>
    <t>Kopā Valmieras rajonam:</t>
  </si>
  <si>
    <t>Ventspils  rajons</t>
  </si>
  <si>
    <t>Ventspils  rajona padome</t>
  </si>
  <si>
    <t>Piltene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</si>
  <si>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</si>
  <si>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</si>
  <si>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</si>
  <si>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</si>
  <si>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</si>
  <si>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</si>
  <si>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</si>
  <si>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</si>
  <si>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</si>
  <si>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</si>
  <si>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</si>
  <si>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Kopā Ventspils rajonam:</t>
  </si>
  <si>
    <t>Kopā republikā:</t>
  </si>
  <si>
    <t xml:space="preserve">Pamatbudžeta iemaksa pašvaldību finansu izlīdzināšanas fondā </t>
  </si>
  <si>
    <t xml:space="preserve">Pavisam kopā </t>
  </si>
  <si>
    <t xml:space="preserve">Valsts kases pārvaldnieks     </t>
  </si>
  <si>
    <t>Nodokļi no īpašuma</t>
  </si>
  <si>
    <t>Nekustāmā īpašuma nodoklis</t>
  </si>
  <si>
    <t>Īpašuma nodoklis</t>
  </si>
  <si>
    <t>Zemes nodokļa parādu maksājumi</t>
  </si>
  <si>
    <t>Iekšējie nodokļi par pakalpojumiem un precēm</t>
  </si>
  <si>
    <t>Azartspēļu nodoklis</t>
  </si>
  <si>
    <t>Izložu nodoklis</t>
  </si>
  <si>
    <t>Dabas resursu nodoklis</t>
  </si>
  <si>
    <t xml:space="preserve">Maksājumi par valsts (pašvaldību) kapitāla </t>
  </si>
  <si>
    <t xml:space="preserve">Procentu maksājumi par iekšējiem </t>
  </si>
  <si>
    <t>Valsts (pašvaldību) nodevas un maksājumi</t>
  </si>
  <si>
    <t>Valsts nodeva par noteriālās darbības veikšanu</t>
  </si>
  <si>
    <t xml:space="preserve">Pārējās valsts nodevas par juridiskājiem un citiem </t>
  </si>
  <si>
    <t xml:space="preserve">Valsts nodeva par speciālu atļauju (licenču) </t>
  </si>
  <si>
    <t>Ostas un kuģošanas nodeva</t>
  </si>
  <si>
    <t>Pašvaldību nodevas</t>
  </si>
  <si>
    <t xml:space="preserve">Ienākumi no valsts (pašvaldības) īpašuma </t>
  </si>
  <si>
    <t>3. Maksas pakalpojumi un citi  pašu</t>
  </si>
  <si>
    <t xml:space="preserve"> ieņēmumi</t>
  </si>
  <si>
    <t xml:space="preserve"> īpašuma pārdošanas</t>
  </si>
  <si>
    <t xml:space="preserve"> Subsīdijas</t>
  </si>
  <si>
    <t xml:space="preserve"> Mērķdotācijas pašvaldību budžetiem</t>
  </si>
  <si>
    <t xml:space="preserve"> Dotācijas pašvaldību budžetiem</t>
  </si>
  <si>
    <t xml:space="preserve"> Dotācijas iestādēm, organizācijām un 
  uzņēmumiem</t>
  </si>
  <si>
    <t xml:space="preserve"> Dotācijas iedzīvotājiem</t>
  </si>
  <si>
    <t xml:space="preserve"> dāvinājumi</t>
  </si>
  <si>
    <t>Pārējās valsts (pašvaldību) nodevas</t>
  </si>
  <si>
    <t>Sodi un sankcijas</t>
  </si>
  <si>
    <t>Pārējie nenodokļu maksājumi</t>
  </si>
  <si>
    <t>Kredītoru un deponentu parādu summas,</t>
  </si>
  <si>
    <t xml:space="preserve">Iestāžu un organizāciju saņemto un iepriekšējā </t>
  </si>
  <si>
    <t>Ieņēmumi no meža resursu realizācijas</t>
  </si>
  <si>
    <t xml:space="preserve">Ieņēmumi no dzīvokļu un komunālajiem  </t>
  </si>
  <si>
    <t xml:space="preserve">Valsts un pašvaldību mantas </t>
  </si>
  <si>
    <t>Pārējie ieņēmumi</t>
  </si>
  <si>
    <t>Valsts un pašvaldību privatizācijas fonda iemaksas</t>
  </si>
  <si>
    <t>Citas iemaksas par nekustāmo īpašumu</t>
  </si>
  <si>
    <t>Ieņēmumi no zemes īpašuma pārdošanas</t>
  </si>
  <si>
    <t>Kopā nodokļu un nenodokļu ieņēmumi (I+II)</t>
  </si>
  <si>
    <t>Norēķini ar pašvaldību budžetiem</t>
  </si>
  <si>
    <t>Norēķini ar citu pašvaldību izglītības iestāžu</t>
  </si>
  <si>
    <t xml:space="preserve">Norēķini ar citu pašvaldību sociālās palīdzības </t>
  </si>
  <si>
    <t>Pārējie norēķini</t>
  </si>
  <si>
    <t>Maksājumi no valsts pamatbudžeta</t>
  </si>
  <si>
    <t>Dotācijas</t>
  </si>
  <si>
    <t>Mērķdotācijas</t>
  </si>
  <si>
    <t>Maksājumi no finansu izlīdzināšanas fonda</t>
  </si>
  <si>
    <t xml:space="preserve"> pašvaldību budžetiem</t>
  </si>
  <si>
    <t>Maksājumi no citiem  budžetiem</t>
  </si>
  <si>
    <t>Pārējie nenodokļu ieņēmumi</t>
  </si>
  <si>
    <t>S a t u r a    r ā d ī t ā j s</t>
  </si>
  <si>
    <t>(Latos)</t>
  </si>
  <si>
    <t>III. KOPĀ IZDEVUMI PĒC EKONOMISKĀS 
KLASIFIKĀCIJAS (1+2+3)</t>
  </si>
  <si>
    <t>II. KOPĀ IZDEVUMI PĒC VALDĪBAS 
   FUNKCIJĀM</t>
  </si>
  <si>
    <t xml:space="preserve">1. Uzturēšanas izdevumi </t>
  </si>
  <si>
    <t>2. Izdevumi kapitālieguldījumiem</t>
  </si>
  <si>
    <t>3. Pašvaldību budžeta tīrie aizdevumi</t>
  </si>
  <si>
    <t>Pārskats par pašvaldību pamatbudžetu izpildi 1999.gadā.</t>
  </si>
  <si>
    <t>1. Nodokļu ieņēmumi</t>
  </si>
  <si>
    <t>2. Nenodokļu ieņēmumi</t>
  </si>
  <si>
    <t>I. PAVISAM   IEŅĒMUMI   (1+2+3)</t>
  </si>
  <si>
    <t>3. Saņemtie maksājumi</t>
  </si>
  <si>
    <t>1. Izdevumi pēc valdības funkcijām</t>
  </si>
  <si>
    <t>II. KOPĀ IZDEVUMI PĒC VALDĪBAS 
FUNKCIJĀM UN NORĒĶINI (1+2)</t>
  </si>
  <si>
    <t>2. Norēķini</t>
  </si>
  <si>
    <t>III. IZDEVUMI PĒC EKONOMISKĀS 
KLASIFIKĀCIJAS (1+2+3)</t>
  </si>
  <si>
    <t xml:space="preserve">4. Saņemtie ziedojumi un  </t>
  </si>
  <si>
    <t>I. PAVISAM IEŅĒMUMI (1+2+3+4)</t>
  </si>
  <si>
    <t>Pārskats par pašvaldību speciālo budžetu izpildi 1999.gadā</t>
  </si>
  <si>
    <t>3.daļa</t>
  </si>
  <si>
    <t>Pašvaldību budžetu izpildes pārskati</t>
  </si>
  <si>
    <t>1.  Pārskats par pašvaldību pamatbudžetu izpildi 1999.gadā</t>
  </si>
  <si>
    <t>2.  Pārskats par pašvaldību  speciālo budžetu izpildi 1999.gadā</t>
  </si>
  <si>
    <t>3.  Kopsavilkuma  pārskats  par  pašvaldību  budžetu  ieņēmumiem</t>
  </si>
  <si>
    <t xml:space="preserve">     un  izdevumiem 1999.gadā</t>
  </si>
  <si>
    <t xml:space="preserve">4.  Informācija  par   Valsts   kases   pārskaitījumiem  </t>
  </si>
  <si>
    <t xml:space="preserve">     pašvaldībām  1999.gadā</t>
  </si>
  <si>
    <t>izmantošanu</t>
  </si>
  <si>
    <t>aizņēmumiem un kredītiem</t>
  </si>
  <si>
    <t>pakalpojumiem</t>
  </si>
  <si>
    <t xml:space="preserve">izsniegšanu atsevišķu uzņēmējdarbības veidu </t>
  </si>
  <si>
    <t>veikšanai</t>
  </si>
  <si>
    <t>Maksājumi par budžeta iestāžu sniegtājiem 
maksas pakalpojumiem un citi pašu ieņēmumi</t>
  </si>
  <si>
    <t>iznomāšanas</t>
  </si>
  <si>
    <t>kurām iestājies  prasības noilgums</t>
  </si>
  <si>
    <t>gadā neizlietoto budžeta līdzekļu atmaksa</t>
  </si>
  <si>
    <t>realizācijas ieņēmumi</t>
  </si>
  <si>
    <t>Ieņēmumi no valsts (pašvaldību) nekustamā 
īpašuma pārdošanas</t>
  </si>
  <si>
    <t xml:space="preserve"> Dotācijas iestādēm, organizācijām un 
 uzņēmumiem</t>
  </si>
  <si>
    <t xml:space="preserve"> Dotācija no IM valsts ģimnāzijām </t>
  </si>
  <si>
    <t>Valsts budžeta dotācija iedzīvotāju ienākuma 
nodokļa ieņēmumu prognozes kompensācijai</t>
  </si>
  <si>
    <t>Pārējie maksājumi no pašvaldību finansu 
izlīdzināšanas fonda pašvaldību budžetiem</t>
  </si>
  <si>
    <t>sniegtajiem  pakalpojumiem</t>
  </si>
  <si>
    <t>iestāžu  sniegtajiem  pakalpojumiem</t>
  </si>
  <si>
    <t>Norēķini par citu pašvaldību izglītības iestāžu 
sniegtiem pakalpojumiem</t>
  </si>
  <si>
    <t>Norēķini par citu pašvaldību sociālās palīdzības 
iestāžu sniegtiem pakalpojumiem</t>
  </si>
  <si>
    <t>Finansu ministrs</t>
  </si>
  <si>
    <t>Valsts kases pārvaldnieks</t>
  </si>
  <si>
    <t>Valsts  sociālās apdrošināšanas obligātās 
iemaksas</t>
  </si>
  <si>
    <t xml:space="preserve">       E. Krastiņš</t>
  </si>
  <si>
    <t xml:space="preserve">            A. Veiss</t>
  </si>
  <si>
    <t>Rādītāju nosaukums</t>
  </si>
  <si>
    <t xml:space="preserve">1998.gads </t>
  </si>
  <si>
    <t>Izpilde % pret</t>
  </si>
  <si>
    <t>izpilde</t>
  </si>
  <si>
    <t>plāns</t>
  </si>
  <si>
    <t>gada plānu (4/3)</t>
  </si>
  <si>
    <t>Vispārējie valdības dienesti</t>
  </si>
  <si>
    <t>Aizsardzība</t>
  </si>
  <si>
    <t xml:space="preserve">Sabiedriskā kārtība un drošība, </t>
  </si>
  <si>
    <t xml:space="preserve">tiesību aizsardzība </t>
  </si>
  <si>
    <t>Izglītība</t>
  </si>
  <si>
    <t>Veselības aprūpe</t>
  </si>
  <si>
    <t>1999.gads</t>
  </si>
  <si>
    <t xml:space="preserve">1999.gads </t>
  </si>
  <si>
    <t>Kurināmā un enerģētikas dienesti un pasākumi</t>
  </si>
  <si>
    <t>Iedzīvotāju ienākuma nodoklis</t>
  </si>
  <si>
    <t>Dabas resursu nodoklis*</t>
  </si>
  <si>
    <t>* speciālais budžets</t>
  </si>
  <si>
    <t>Iegūstošā rūpniecība, rūpniecība, celtniecība, 
derīgie izrakteņi</t>
  </si>
  <si>
    <t>Pašvaldību iekšējā parāda procentu nomaksa</t>
  </si>
  <si>
    <t>Pašvaldību ārējo  parādu procentu nomaksa</t>
  </si>
  <si>
    <t>Izdevumi neparedzētiem gadījumiem</t>
  </si>
  <si>
    <t>Maksājumi izlīdzināšanas fondam</t>
  </si>
  <si>
    <t>Pašvaldību pārskata gada maksājumi</t>
  </si>
  <si>
    <t xml:space="preserve">Ieņēmumi no valsts (pašvaldību) nekustamā </t>
  </si>
  <si>
    <t>Sociālā apdrošināšana un  sociālā</t>
  </si>
  <si>
    <t>nodrošināšana</t>
  </si>
  <si>
    <t>Dzīvokļu un komunālā saimniecība,</t>
  </si>
  <si>
    <t>vides aizsardzība</t>
  </si>
  <si>
    <t>Brīvais laiks, sports, kultūra un reliģija</t>
  </si>
  <si>
    <t xml:space="preserve">Lauksaimniecība (zemkopība), mežkopība </t>
  </si>
  <si>
    <t>un zvejniecība</t>
  </si>
  <si>
    <t>Transports,sakari</t>
  </si>
  <si>
    <t>Pārējā ekonomiskā darbība un dienesti</t>
  </si>
  <si>
    <t>Pārējie izdevumi, kas nav atspoguļoti</t>
  </si>
  <si>
    <t>pamatgrupās</t>
  </si>
  <si>
    <t>Kapitālie izdevumi</t>
  </si>
  <si>
    <t>Zemes iegāde</t>
  </si>
  <si>
    <t>Atalgojumi</t>
  </si>
  <si>
    <t>Pakalpojumu apmaksa</t>
  </si>
  <si>
    <t>Grāmatu un žurnālu iegāde</t>
  </si>
  <si>
    <t>Kārtējie izdevumi</t>
  </si>
  <si>
    <t>Komandējumu un dienesta braucienu izdevumi</t>
  </si>
  <si>
    <t>Materiālu, energoresursu, ūdens un inventāra</t>
  </si>
  <si>
    <t>vērtībā līdz Ls 50 par 1 vienību iegāde</t>
  </si>
  <si>
    <t xml:space="preserve">Pārējie izdevumi, kurus sadala pa ekonomiskās </t>
  </si>
  <si>
    <t>klasifikācijas kodiem budžeta izpildes gaitā</t>
  </si>
  <si>
    <t>Maksājumi par aizdevumiem un kredītiem</t>
  </si>
  <si>
    <t>Subsīdijas un dotācijas</t>
  </si>
  <si>
    <t>Investīcijas</t>
  </si>
  <si>
    <t>Valsts iekšējie aizdevumi  un atmaksas</t>
  </si>
  <si>
    <t>Kopsavilkuma  pārskats  par   pašvaldību   budžetu  ieņēmumiem  un  izdevumiem 1999.gadā</t>
  </si>
  <si>
    <t>(latos)</t>
  </si>
  <si>
    <t>Ieņēmumi</t>
  </si>
  <si>
    <t>Izdevumi</t>
  </si>
  <si>
    <t>Iekšējā  finansēšana</t>
  </si>
  <si>
    <t>Paš</t>
  </si>
  <si>
    <t>Rajona  padomes ,</t>
  </si>
  <si>
    <t>Pavisam</t>
  </si>
  <si>
    <t>Ieņēmumu</t>
  </si>
  <si>
    <t>Finansē-</t>
  </si>
  <si>
    <t>val-</t>
  </si>
  <si>
    <t>pilsētas , pagasta</t>
  </si>
  <si>
    <t xml:space="preserve">Nodokļu  </t>
  </si>
  <si>
    <t xml:space="preserve">Saņemtie </t>
  </si>
  <si>
    <t xml:space="preserve">Izdevumi </t>
  </si>
  <si>
    <t>Norēķini</t>
  </si>
  <si>
    <t>izdevumi</t>
  </si>
  <si>
    <t>pārsnie-</t>
  </si>
  <si>
    <t>šana</t>
  </si>
  <si>
    <t>No citām</t>
  </si>
  <si>
    <t>Budžeta</t>
  </si>
  <si>
    <t>tajā skaitā</t>
  </si>
  <si>
    <t>No</t>
  </si>
  <si>
    <t>Pārējā</t>
  </si>
  <si>
    <t xml:space="preserve">Ārējā </t>
  </si>
  <si>
    <t>dības</t>
  </si>
  <si>
    <t>nosaukums</t>
  </si>
  <si>
    <t>un</t>
  </si>
  <si>
    <t>maksājumi</t>
  </si>
  <si>
    <t>ieņēmumi</t>
  </si>
  <si>
    <t>pēc</t>
  </si>
  <si>
    <t>gums</t>
  </si>
  <si>
    <t>valsts</t>
  </si>
  <si>
    <t>līdzekļu</t>
  </si>
  <si>
    <t>Līdzekļu</t>
  </si>
  <si>
    <t>komerc-</t>
  </si>
  <si>
    <t>iekšējā</t>
  </si>
  <si>
    <t>finansē-</t>
  </si>
  <si>
    <t>kods</t>
  </si>
  <si>
    <t>nenodokļu</t>
  </si>
  <si>
    <t xml:space="preserve">valdības </t>
  </si>
  <si>
    <t>valdības</t>
  </si>
  <si>
    <t>vai</t>
  </si>
  <si>
    <t>pārvaldes</t>
  </si>
  <si>
    <t>izmaiņas</t>
  </si>
  <si>
    <t>atlikums</t>
  </si>
  <si>
    <t>bankām</t>
  </si>
  <si>
    <t xml:space="preserve">  ieņēmumi </t>
  </si>
  <si>
    <t>funkcijām</t>
  </si>
  <si>
    <t>deficīts</t>
  </si>
  <si>
    <t>struk-</t>
  </si>
  <si>
    <t>gada</t>
  </si>
  <si>
    <t>tūrām</t>
  </si>
  <si>
    <t>sākumā</t>
  </si>
  <si>
    <t>beigās</t>
  </si>
  <si>
    <t xml:space="preserve"> 0010</t>
  </si>
  <si>
    <t>RĪGA</t>
  </si>
  <si>
    <t xml:space="preserve"> 0500</t>
  </si>
  <si>
    <t>DAUGAVPILS</t>
  </si>
  <si>
    <t xml:space="preserve"> 0900</t>
  </si>
  <si>
    <t>JELGAVA</t>
  </si>
  <si>
    <t xml:space="preserve"> 1300</t>
  </si>
  <si>
    <t>JŪRMALA</t>
  </si>
  <si>
    <t xml:space="preserve"> 1700</t>
  </si>
  <si>
    <t>LIEPĀJA</t>
  </si>
  <si>
    <t xml:space="preserve"> 2100</t>
  </si>
  <si>
    <t>RĒZEKNE</t>
  </si>
  <si>
    <t xml:space="preserve"> 2700</t>
  </si>
  <si>
    <t>VENTSPILS</t>
  </si>
  <si>
    <t xml:space="preserve"> 3200</t>
  </si>
  <si>
    <t>AIZKRAUKLES RAJONS</t>
  </si>
  <si>
    <t xml:space="preserve"> 3201</t>
  </si>
  <si>
    <t>AIZKRAUKLE</t>
  </si>
  <si>
    <t xml:space="preserve"> 3207</t>
  </si>
  <si>
    <t>JAUNJELGAVA</t>
  </si>
  <si>
    <t xml:space="preserve"> 3213</t>
  </si>
  <si>
    <t>PĻAVIŅAS</t>
  </si>
  <si>
    <t xml:space="preserve"> 3242</t>
  </si>
  <si>
    <t>AIVIEKSTES PAGASTS</t>
  </si>
  <si>
    <t xml:space="preserve"> 3244</t>
  </si>
  <si>
    <t>AIZKRAUKLES PAGASTS</t>
  </si>
  <si>
    <t xml:space="preserve"> 3246</t>
  </si>
  <si>
    <t>BEBRU PAGASTS</t>
  </si>
  <si>
    <t xml:space="preserve"> 3250</t>
  </si>
  <si>
    <t>DAUDZESES PAGASTS</t>
  </si>
  <si>
    <t xml:space="preserve"> 3254</t>
  </si>
  <si>
    <t>IRŠU PAGASTS</t>
  </si>
  <si>
    <t xml:space="preserve"> 3258</t>
  </si>
  <si>
    <t>KLINTAINES PAGASTS</t>
  </si>
  <si>
    <t xml:space="preserve"> 3260</t>
  </si>
  <si>
    <t>KOKNESES PAGASTS</t>
  </si>
  <si>
    <t xml:space="preserve"> 3262</t>
  </si>
  <si>
    <t>KURMENES PAGASTS</t>
  </si>
  <si>
    <t xml:space="preserve"> 3266</t>
  </si>
  <si>
    <t>MAZZALVES PAGASTS</t>
  </si>
  <si>
    <t xml:space="preserve"> 3270</t>
  </si>
  <si>
    <t>NERETAS PAGASTS</t>
  </si>
  <si>
    <t xml:space="preserve"> 3274</t>
  </si>
  <si>
    <t>PILSKALNES PAGASTS</t>
  </si>
  <si>
    <t xml:space="preserve"> 3278</t>
  </si>
  <si>
    <t>SECES PAGASTS</t>
  </si>
  <si>
    <t xml:space="preserve"> 3280</t>
  </si>
  <si>
    <t>SĒRENES PAGASTS</t>
  </si>
  <si>
    <t xml:space="preserve"> 3282</t>
  </si>
  <si>
    <t>SKRĪVERU PAGASTS</t>
  </si>
  <si>
    <t xml:space="preserve"> 3284</t>
  </si>
  <si>
    <t>STABURAGA PAGASTS</t>
  </si>
  <si>
    <t xml:space="preserve"> 3286</t>
  </si>
  <si>
    <t>SUNĀKSTES PAGASTS</t>
  </si>
  <si>
    <t xml:space="preserve"> 3290</t>
  </si>
  <si>
    <t>VALLES PAGASTS</t>
  </si>
  <si>
    <t xml:space="preserve"> 3292</t>
  </si>
  <si>
    <t>VIETALVAS PAGASTS</t>
  </si>
  <si>
    <t xml:space="preserve"> 3296</t>
  </si>
  <si>
    <t>ZALVES PAGASTS</t>
  </si>
  <si>
    <t/>
  </si>
  <si>
    <t>KOPĀ PA RAJONU</t>
  </si>
  <si>
    <t xml:space="preserve"> 3600</t>
  </si>
  <si>
    <t>ALŪKSNES RAJONS</t>
  </si>
  <si>
    <t xml:space="preserve"> 3601</t>
  </si>
  <si>
    <t>ALŪKSNE</t>
  </si>
  <si>
    <t xml:space="preserve"> 3605</t>
  </si>
  <si>
    <t>APE</t>
  </si>
  <si>
    <t xml:space="preserve"> 3625</t>
  </si>
  <si>
    <t>APES LAUKU TERITORIJA</t>
  </si>
  <si>
    <t xml:space="preserve"> 3642</t>
  </si>
  <si>
    <t>ALSVIĶU PAGASTS</t>
  </si>
  <si>
    <t xml:space="preserve"> 3644</t>
  </si>
  <si>
    <t>ANNAS PAGASTS</t>
  </si>
  <si>
    <t xml:space="preserve"> 3648</t>
  </si>
  <si>
    <t>GAUJIENAS PAGASTS</t>
  </si>
  <si>
    <t xml:space="preserve"> 3652</t>
  </si>
  <si>
    <t>ILZENES PAGASTS</t>
  </si>
  <si>
    <t xml:space="preserve"> 3656</t>
  </si>
  <si>
    <t>JAUNALŪKSNES PAGASTS</t>
  </si>
  <si>
    <t xml:space="preserve"> 3658</t>
  </si>
  <si>
    <t>JAUNANNAS PAGASTS</t>
  </si>
  <si>
    <t xml:space="preserve"> 3660</t>
  </si>
  <si>
    <t>JAUNLAICENES PAGASTS</t>
  </si>
  <si>
    <t xml:space="preserve"> 3664</t>
  </si>
  <si>
    <t>KALCEMPJU PAGASTS</t>
  </si>
  <si>
    <t xml:space="preserve"> 3668</t>
  </si>
  <si>
    <t>LIEPNAS PAGASTS</t>
  </si>
  <si>
    <t xml:space="preserve"> 3672</t>
  </si>
  <si>
    <t>MALIENAS PAGASTS</t>
  </si>
  <si>
    <t xml:space="preserve"> 3674</t>
  </si>
  <si>
    <t>MĀLUPES PAGATS</t>
  </si>
  <si>
    <t xml:space="preserve"> 3676</t>
  </si>
  <si>
    <t>MĀRKALNES PAGASTS</t>
  </si>
  <si>
    <t xml:space="preserve"> 3680</t>
  </si>
  <si>
    <t>PEDEDZES PAGASTS</t>
  </si>
  <si>
    <t xml:space="preserve"> 3684</t>
  </si>
  <si>
    <t>TRAPENES PAGASTS</t>
  </si>
  <si>
    <t xml:space="preserve"> 3688</t>
  </si>
  <si>
    <t>VECLAICENES PAGASTS</t>
  </si>
  <si>
    <t xml:space="preserve"> 3690</t>
  </si>
  <si>
    <t>VIREŠU PAGASTS</t>
  </si>
  <si>
    <t xml:space="preserve"> 3694</t>
  </si>
  <si>
    <t>ZELTIŅU PAGASTS</t>
  </si>
  <si>
    <t xml:space="preserve"> 3696</t>
  </si>
  <si>
    <t>ZIEMERU PAGASTS</t>
  </si>
  <si>
    <t xml:space="preserve"> 3800</t>
  </si>
  <si>
    <t>BALVU RAJONS</t>
  </si>
  <si>
    <t xml:space="preserve"> 3801</t>
  </si>
  <si>
    <t>BALVI</t>
  </si>
  <si>
    <t xml:space="preserve"> 3815</t>
  </si>
  <si>
    <t>VIĻAKA</t>
  </si>
  <si>
    <t xml:space="preserve"> 3844</t>
  </si>
  <si>
    <t>BALTINAVAS PAGASTS</t>
  </si>
  <si>
    <t xml:space="preserve"> 3846</t>
  </si>
  <si>
    <t>BALVU PAGASTS</t>
  </si>
  <si>
    <t xml:space="preserve"> 3848</t>
  </si>
  <si>
    <t>BĒRZKALNES PAGASTS</t>
  </si>
  <si>
    <t xml:space="preserve"> 3850</t>
  </si>
  <si>
    <t>BĒRZPILS PAGASTS</t>
  </si>
  <si>
    <t xml:space="preserve"> 3852</t>
  </si>
  <si>
    <t>BRIEŽUCIEMA PAGASTS</t>
  </si>
  <si>
    <t xml:space="preserve"> 3856</t>
  </si>
  <si>
    <t>KRIŠJĀŅU PAGASTS</t>
  </si>
  <si>
    <t xml:space="preserve"> 3858</t>
  </si>
  <si>
    <t>KUBUĻU PAGASTS</t>
  </si>
  <si>
    <t xml:space="preserve"> 3860</t>
  </si>
  <si>
    <t>KUPRAVAS PAGASTS</t>
  </si>
  <si>
    <t xml:space="preserve"> 3864</t>
  </si>
  <si>
    <t>LAZDUKALNA PAGASTS</t>
  </si>
  <si>
    <t xml:space="preserve"> 3866</t>
  </si>
  <si>
    <t>LAZDULEJAS PAGASTS</t>
  </si>
  <si>
    <t xml:space="preserve"> 3870</t>
  </si>
  <si>
    <t>MEDŅEVAS PAGASTS</t>
  </si>
  <si>
    <t xml:space="preserve"> 3874</t>
  </si>
  <si>
    <t>RUGĀJU PAGASTS</t>
  </si>
  <si>
    <t xml:space="preserve"> 3878</t>
  </si>
  <si>
    <t>SUSĀJU PAGASTS</t>
  </si>
  <si>
    <t xml:space="preserve"> 3882</t>
  </si>
  <si>
    <t>ŠĶILBĒNU PAGASTS</t>
  </si>
  <si>
    <t xml:space="preserve"> 3886</t>
  </si>
  <si>
    <t>TILŽAS PAGASTS</t>
  </si>
  <si>
    <t xml:space="preserve"> 3890</t>
  </si>
  <si>
    <t>VECTILŽAS PAGASTS</t>
  </si>
  <si>
    <t xml:space="preserve"> 3892</t>
  </si>
  <si>
    <t>VECUMA PAGASTS</t>
  </si>
  <si>
    <t xml:space="preserve"> 3894</t>
  </si>
  <si>
    <t>VĪKSNAS PAGASTS</t>
  </si>
  <si>
    <t xml:space="preserve"> 3898</t>
  </si>
  <si>
    <t>ŽĪGURU PAGASTS</t>
  </si>
  <si>
    <t xml:space="preserve"> 4000</t>
  </si>
  <si>
    <t>BAUSKAS RAJONS</t>
  </si>
  <si>
    <t xml:space="preserve"> 4001</t>
  </si>
  <si>
    <t>BAUSKA</t>
  </si>
  <si>
    <t xml:space="preserve"> 4044</t>
  </si>
  <si>
    <t>BĀRBELES PAGASTS</t>
  </si>
  <si>
    <t xml:space="preserve"> 4046</t>
  </si>
  <si>
    <t>BRUNAVAS PAGASTS</t>
  </si>
  <si>
    <t xml:space="preserve"> 4050</t>
  </si>
  <si>
    <t>CERAUKSTES PAGASTS</t>
  </si>
  <si>
    <t xml:space="preserve"> 4052</t>
  </si>
  <si>
    <t>CODES PAGASTS</t>
  </si>
  <si>
    <t xml:space="preserve"> 4056</t>
  </si>
  <si>
    <t>DĀVIŅU PAGASTS</t>
  </si>
  <si>
    <t xml:space="preserve"> 4060</t>
  </si>
  <si>
    <t>GAILĪŠU PAGASTS</t>
  </si>
  <si>
    <t xml:space="preserve"> 4064</t>
  </si>
  <si>
    <t>IECAVAS PAGASTS</t>
  </si>
  <si>
    <t xml:space="preserve"> 4068</t>
  </si>
  <si>
    <t>ĪSLĪCES PAGASTS</t>
  </si>
  <si>
    <t xml:space="preserve"> 4072</t>
  </si>
  <si>
    <t>MEŽOTNES PAGASTS</t>
  </si>
  <si>
    <t xml:space="preserve"> 4076</t>
  </si>
  <si>
    <t>RUNDĀLES PAGASTS</t>
  </si>
  <si>
    <t xml:space="preserve"> 4080</t>
  </si>
  <si>
    <t>SKAISTKALNES PAGASTS</t>
  </si>
  <si>
    <t xml:space="preserve"> 4084</t>
  </si>
  <si>
    <t>STELPES PAGASTS</t>
  </si>
  <si>
    <t xml:space="preserve"> 4088</t>
  </si>
  <si>
    <t>SVITENES PAGASTS</t>
  </si>
  <si>
    <t xml:space="preserve"> 4092</t>
  </si>
  <si>
    <t>VECSAULES PAGASTS</t>
  </si>
  <si>
    <t xml:space="preserve"> 4094</t>
  </si>
  <si>
    <t>VECUMNIEKU PAGASTS</t>
  </si>
  <si>
    <t xml:space="preserve"> 4096</t>
  </si>
  <si>
    <t>VIESTURU PAGASTS</t>
  </si>
  <si>
    <t xml:space="preserve"> 4200</t>
  </si>
  <si>
    <t>CĒSU RAJONS</t>
  </si>
  <si>
    <t xml:space="preserve"> 4201</t>
  </si>
  <si>
    <t>CĒSIS</t>
  </si>
  <si>
    <t xml:space="preserve"> 4211</t>
  </si>
  <si>
    <t>LĪGATNE</t>
  </si>
  <si>
    <t xml:space="preserve"> 4242</t>
  </si>
  <si>
    <t>AMATAS PAGASTS</t>
  </si>
  <si>
    <t xml:space="preserve"> 4246</t>
  </si>
  <si>
    <t>DRABEŠU PAGASTS</t>
  </si>
  <si>
    <t xml:space="preserve"> 4248</t>
  </si>
  <si>
    <t>DRUSTU PAGASTS</t>
  </si>
  <si>
    <t xml:space="preserve"> 4250</t>
  </si>
  <si>
    <t>DZĒRBENES PAGASTS</t>
  </si>
  <si>
    <t xml:space="preserve"> 4254</t>
  </si>
  <si>
    <t>INEŠU PAGASTS</t>
  </si>
  <si>
    <t xml:space="preserve"> 4256</t>
  </si>
  <si>
    <t>JAUNPIEBALGAS PAGASTS</t>
  </si>
  <si>
    <t xml:space="preserve"> 4258</t>
  </si>
  <si>
    <t>KAIVES PAGASTS</t>
  </si>
  <si>
    <t xml:space="preserve"> 4260</t>
  </si>
  <si>
    <t>LIEPAS PAGASTS</t>
  </si>
  <si>
    <t xml:space="preserve"> 4262</t>
  </si>
  <si>
    <t>LĪGATNES PAGASTS</t>
  </si>
  <si>
    <t xml:space="preserve"> 4264</t>
  </si>
  <si>
    <t>MĀRSNĒNU PAGASTS</t>
  </si>
  <si>
    <t xml:space="preserve"> 4266</t>
  </si>
  <si>
    <t>MORES PAGASTS</t>
  </si>
  <si>
    <t xml:space="preserve"> 4268</t>
  </si>
  <si>
    <t>NĪTAURES PAGASTS</t>
  </si>
  <si>
    <t xml:space="preserve"> 4272</t>
  </si>
  <si>
    <t>PRIEKUĻU PAGASTS</t>
  </si>
  <si>
    <t xml:space="preserve"> 4274</t>
  </si>
  <si>
    <t>RAISKUMA PAGASTS</t>
  </si>
  <si>
    <t xml:space="preserve"> 4276</t>
  </si>
  <si>
    <t>RAUNAS PAGASTS</t>
  </si>
  <si>
    <t xml:space="preserve"> 4278</t>
  </si>
  <si>
    <t>SKUJENES PAGASTS</t>
  </si>
  <si>
    <t xml:space="preserve"> 4280</t>
  </si>
  <si>
    <t>STALBES PAGASTS</t>
  </si>
  <si>
    <t xml:space="preserve"> 4282</t>
  </si>
  <si>
    <t>STRAUPES PAGASTS</t>
  </si>
  <si>
    <t xml:space="preserve"> 4286</t>
  </si>
  <si>
    <t>TAURENES PAGASTS</t>
  </si>
  <si>
    <t xml:space="preserve"> 4290</t>
  </si>
  <si>
    <t>VAIVES PAGASTS</t>
  </si>
  <si>
    <t xml:space="preserve"> 4292</t>
  </si>
  <si>
    <t>VECPIEBALGAS PAGASTS</t>
  </si>
  <si>
    <t xml:space="preserve"> 4294</t>
  </si>
  <si>
    <t>VESELAVAS PAGASTS</t>
  </si>
  <si>
    <t xml:space="preserve"> 4296</t>
  </si>
  <si>
    <t>ZAUBES PAGASTS</t>
  </si>
  <si>
    <t xml:space="preserve"> 4298</t>
  </si>
  <si>
    <t>ZOSĒNU PAGASTS</t>
  </si>
  <si>
    <t xml:space="preserve"> 4400</t>
  </si>
  <si>
    <t>DAUGAVPILS RAJONS</t>
  </si>
  <si>
    <t xml:space="preserve"> 4407</t>
  </si>
  <si>
    <t>ILŪKSTE</t>
  </si>
  <si>
    <t xml:space="preserve"> 4415</t>
  </si>
  <si>
    <t>SUBATE</t>
  </si>
  <si>
    <t xml:space="preserve"> 4443</t>
  </si>
  <si>
    <t>SUBATES LAUKU TERITORIJA</t>
  </si>
  <si>
    <t xml:space="preserve"> 4442</t>
  </si>
  <si>
    <t>AMBEĻU PAGASTS</t>
  </si>
  <si>
    <t xml:space="preserve"> 4444</t>
  </si>
  <si>
    <t>BEBRENES PAGASTS</t>
  </si>
  <si>
    <t xml:space="preserve"> 4446</t>
  </si>
  <si>
    <t>BIĶERNIEKU PAGASTS</t>
  </si>
  <si>
    <t xml:space="preserve"> 4450</t>
  </si>
  <si>
    <t>DEMENES PAGASTS</t>
  </si>
  <si>
    <t xml:space="preserve"> 4452</t>
  </si>
  <si>
    <t>DUBNAS PAGASTS</t>
  </si>
  <si>
    <t xml:space="preserve"> 4454</t>
  </si>
  <si>
    <t>DVIETES PAGASTS</t>
  </si>
  <si>
    <t xml:space="preserve"> 4456</t>
  </si>
  <si>
    <t>EGLAINES PAGASTS</t>
  </si>
  <si>
    <t xml:space="preserve"> 4460</t>
  </si>
  <si>
    <t>KALKŪNES PAGASTS</t>
  </si>
  <si>
    <t xml:space="preserve"> 4462</t>
  </si>
  <si>
    <t>KALUPES PAGASTS</t>
  </si>
  <si>
    <t xml:space="preserve"> 4464</t>
  </si>
  <si>
    <t>LAUCESAS PAGASTS</t>
  </si>
  <si>
    <t xml:space="preserve"> 4466</t>
  </si>
  <si>
    <t>LĪDUMNIEKU PAGASTS</t>
  </si>
  <si>
    <t xml:space="preserve"> 4468</t>
  </si>
  <si>
    <t>LĪKSNAS PAGASTS</t>
  </si>
  <si>
    <t xml:space="preserve"> 4470</t>
  </si>
  <si>
    <t>MAĻINOVAS PAGASTS</t>
  </si>
  <si>
    <t xml:space="preserve"> 4472</t>
  </si>
  <si>
    <t>MEDUMU PAGASTS</t>
  </si>
  <si>
    <t xml:space="preserve"> 4474</t>
  </si>
  <si>
    <t>NAUJENES PAGASTS</t>
  </si>
  <si>
    <t xml:space="preserve"> 4476</t>
  </si>
  <si>
    <t>NĪCGALES PAGASTS</t>
  </si>
  <si>
    <t xml:space="preserve"> 4480</t>
  </si>
  <si>
    <t xml:space="preserve"> 4484</t>
  </si>
  <si>
    <t>SALIENAS PAGASTS</t>
  </si>
  <si>
    <t xml:space="preserve"> 4486</t>
  </si>
  <si>
    <t>SKRUDALIENAS PAGASTS</t>
  </si>
  <si>
    <t xml:space="preserve"> 4488</t>
  </si>
  <si>
    <t>SVENTES PAGASTS</t>
  </si>
  <si>
    <t xml:space="preserve"> 4490</t>
  </si>
  <si>
    <t>ŠĒDERES PAGASTS</t>
  </si>
  <si>
    <t xml:space="preserve"> 4492</t>
  </si>
  <si>
    <t>TABORES PAGASTS</t>
  </si>
  <si>
    <t xml:space="preserve"> 4494</t>
  </si>
  <si>
    <t>VABOLES PAGASTS</t>
  </si>
  <si>
    <t xml:space="preserve"> 4496</t>
  </si>
  <si>
    <t>VECSALIENAS PAGASTS</t>
  </si>
  <si>
    <t xml:space="preserve"> 4498</t>
  </si>
  <si>
    <t>VIŠĶU PAGASTS</t>
  </si>
  <si>
    <t xml:space="preserve"> 4600</t>
  </si>
  <si>
    <t>DOBELES RAJONS</t>
  </si>
  <si>
    <t xml:space="preserve"> 4601</t>
  </si>
  <si>
    <t>DOBELE</t>
  </si>
  <si>
    <t xml:space="preserve"> 4605</t>
  </si>
  <si>
    <t>AUCE</t>
  </si>
  <si>
    <t xml:space="preserve"> 4625</t>
  </si>
  <si>
    <t>AUCES LAUKU TERITORIJA</t>
  </si>
  <si>
    <t xml:space="preserve"> 4642</t>
  </si>
  <si>
    <t>ANNENIEKU PAGASTS</t>
  </si>
  <si>
    <t xml:space="preserve"> 4644</t>
  </si>
  <si>
    <t>AUGSTKALNES PAGASTS</t>
  </si>
  <si>
    <t xml:space="preserve"> 4646</t>
  </si>
  <si>
    <t>AURU PAGASTS</t>
  </si>
  <si>
    <t xml:space="preserve"> 4650</t>
  </si>
  <si>
    <t>BĒNES PAGASTS</t>
  </si>
  <si>
    <t xml:space="preserve"> 4652</t>
  </si>
  <si>
    <t>BĒRZES PAGASTS</t>
  </si>
  <si>
    <t xml:space="preserve"> 4654</t>
  </si>
  <si>
    <t>BIKSTU PAGASTS</t>
  </si>
  <si>
    <t xml:space="preserve"> 4656</t>
  </si>
  <si>
    <t>BUKAIŠU PAGASTS</t>
  </si>
  <si>
    <t xml:space="preserve"> 4660</t>
  </si>
  <si>
    <t>DOBELES PAGASTS</t>
  </si>
  <si>
    <t xml:space="preserve"> 4664</t>
  </si>
  <si>
    <t>ĪLES PAGASTS</t>
  </si>
  <si>
    <t xml:space="preserve"> 4668</t>
  </si>
  <si>
    <t>JAUNBĒRZES PAGASTS</t>
  </si>
  <si>
    <t xml:space="preserve"> 4672</t>
  </si>
  <si>
    <t>KRIMŪNU PAGASTS</t>
  </si>
  <si>
    <t xml:space="preserve"> 4676</t>
  </si>
  <si>
    <t>LIELAUCES PAGASTS</t>
  </si>
  <si>
    <t xml:space="preserve"> 4680</t>
  </si>
  <si>
    <t>NAUDĪTES PAGASTS</t>
  </si>
  <si>
    <t xml:space="preserve"> 4684</t>
  </si>
  <si>
    <t>PENKULES PAGASTS</t>
  </si>
  <si>
    <t xml:space="preserve"> 4688</t>
  </si>
  <si>
    <t>TĒRVETES PAGASTS</t>
  </si>
  <si>
    <t xml:space="preserve"> 4690</t>
  </si>
  <si>
    <t>UKRU PAGASTS</t>
  </si>
  <si>
    <t xml:space="preserve"> 4694</t>
  </si>
  <si>
    <t>VĪTIŅU PAGASTS</t>
  </si>
  <si>
    <t xml:space="preserve"> 4698</t>
  </si>
  <si>
    <t>ZEBRENES PAGASTS</t>
  </si>
  <si>
    <t xml:space="preserve"> 5000</t>
  </si>
  <si>
    <t>GULBENES RAJONS</t>
  </si>
  <si>
    <t xml:space="preserve"> 5001</t>
  </si>
  <si>
    <t>GULBENE</t>
  </si>
  <si>
    <t xml:space="preserve"> 5044</t>
  </si>
  <si>
    <t>BEĻAVAS PAGASTS</t>
  </si>
  <si>
    <t xml:space="preserve"> 5048</t>
  </si>
  <si>
    <t>DAUKSTU PAGASTS</t>
  </si>
  <si>
    <t xml:space="preserve"> 5052</t>
  </si>
  <si>
    <t>DRUVIENAS PAGASTS</t>
  </si>
  <si>
    <t xml:space="preserve"> 5056</t>
  </si>
  <si>
    <t>GALGAUSKAS PAGASTS</t>
  </si>
  <si>
    <t xml:space="preserve"> 5060</t>
  </si>
  <si>
    <t>JAUNGULBENES PAGASTS</t>
  </si>
  <si>
    <t xml:space="preserve"> 5064</t>
  </si>
  <si>
    <t>LEJASCIEMA PAGASTS</t>
  </si>
  <si>
    <t xml:space="preserve"> 5068</t>
  </si>
  <si>
    <t>LITENES PAGASTS</t>
  </si>
  <si>
    <t xml:space="preserve"> 5072</t>
  </si>
  <si>
    <t>LIZUMA PAGASTS</t>
  </si>
  <si>
    <t xml:space="preserve"> 5076</t>
  </si>
  <si>
    <t>LĪGO PAGASTS</t>
  </si>
  <si>
    <t xml:space="preserve"> 5084</t>
  </si>
  <si>
    <t>RANKAS PAGASTS</t>
  </si>
  <si>
    <t xml:space="preserve"> 5088</t>
  </si>
  <si>
    <t>STĀMERIENAS PAGASTS</t>
  </si>
  <si>
    <t xml:space="preserve"> 5090</t>
  </si>
  <si>
    <t>STRADU PAGASTS</t>
  </si>
  <si>
    <t xml:space="preserve"> 5094</t>
  </si>
  <si>
    <t>TIRZAS PAGASTS</t>
  </si>
  <si>
    <t xml:space="preserve"> 5400</t>
  </si>
  <si>
    <t>JELGAVAS RAJONS</t>
  </si>
  <si>
    <t xml:space="preserve"> 5411</t>
  </si>
  <si>
    <t>KALNCIEMS</t>
  </si>
  <si>
    <t xml:space="preserve"> 5431</t>
  </si>
  <si>
    <t>KALNCIEMA LAUKU TERITORIJA</t>
  </si>
  <si>
    <t xml:space="preserve"> 5444</t>
  </si>
  <si>
    <t>CENU PAGASTS</t>
  </si>
  <si>
    <t xml:space="preserve"> 5448</t>
  </si>
  <si>
    <t>ELEJAS PAGASTS</t>
  </si>
  <si>
    <t xml:space="preserve"> 5452</t>
  </si>
  <si>
    <t>GLŪDAS PAGASTS</t>
  </si>
  <si>
    <t xml:space="preserve"> 5456</t>
  </si>
  <si>
    <t>JAUNSVIRLAUKAS PAGASTS</t>
  </si>
  <si>
    <t xml:space="preserve"> 5460</t>
  </si>
  <si>
    <t>LIELPLATONES PAGASTS</t>
  </si>
  <si>
    <t xml:space="preserve"> 5462</t>
  </si>
  <si>
    <t>LĪVBĒRZES PAGASTS</t>
  </si>
  <si>
    <t xml:space="preserve"> 5466</t>
  </si>
  <si>
    <t>OZOLNIEKU PAGASTS</t>
  </si>
  <si>
    <t xml:space="preserve"> 5470</t>
  </si>
  <si>
    <t>PLATONES PAGASTS</t>
  </si>
  <si>
    <t xml:space="preserve"> 5474</t>
  </si>
  <si>
    <t>SESAVAS PAGASTS</t>
  </si>
  <si>
    <t xml:space="preserve"> 5478</t>
  </si>
  <si>
    <t>SIDRABENES PAGASTS</t>
  </si>
  <si>
    <t xml:space="preserve"> 5482</t>
  </si>
  <si>
    <t>SVĒTES PAGASTS</t>
  </si>
  <si>
    <t xml:space="preserve"> 5486</t>
  </si>
  <si>
    <t>VALGUNDES PAGASTS</t>
  </si>
  <si>
    <t xml:space="preserve"> 5490</t>
  </si>
  <si>
    <t>VILCES PAGASTS</t>
  </si>
  <si>
    <t xml:space="preserve"> 5492</t>
  </si>
  <si>
    <t>VIRCAVAS PAGASTS</t>
  </si>
  <si>
    <t xml:space="preserve"> 5496</t>
  </si>
  <si>
    <t>ZAĻENIEKU PAGASTS</t>
  </si>
  <si>
    <t xml:space="preserve"> 5600</t>
  </si>
  <si>
    <t>JĒKABPILS RAJONS</t>
  </si>
  <si>
    <t xml:space="preserve"> 5601</t>
  </si>
  <si>
    <t>JĒKABPILS</t>
  </si>
  <si>
    <t xml:space="preserve"> 5606</t>
  </si>
  <si>
    <t>AKNĪSTE</t>
  </si>
  <si>
    <t xml:space="preserve"> 5615</t>
  </si>
  <si>
    <t>VIESĪTE</t>
  </si>
  <si>
    <t xml:space="preserve"> 5625</t>
  </si>
  <si>
    <t>AKNĪSTES LAUKU TERITORIJA</t>
  </si>
  <si>
    <t xml:space="preserve"> 5635</t>
  </si>
  <si>
    <t>VIESĪTES LAUKU TERITORIJA</t>
  </si>
  <si>
    <t xml:space="preserve"> 5644</t>
  </si>
  <si>
    <t>ASARES PAGASTS</t>
  </si>
  <si>
    <t xml:space="preserve"> 5646</t>
  </si>
  <si>
    <t>ATAŠIENES PAGASTS</t>
  </si>
  <si>
    <t xml:space="preserve"> 5648</t>
  </si>
  <si>
    <t>ĀBEĻU PAGASTS</t>
  </si>
  <si>
    <t xml:space="preserve"> 5652</t>
  </si>
  <si>
    <t>DIGNĀJAS PAGASTS</t>
  </si>
  <si>
    <t xml:space="preserve"> 5654</t>
  </si>
  <si>
    <t>DUNAVAS PAGASTS</t>
  </si>
  <si>
    <t xml:space="preserve"> 5658</t>
  </si>
  <si>
    <t>ELKŠŅU PAGASTS</t>
  </si>
  <si>
    <t xml:space="preserve"> 5662</t>
  </si>
  <si>
    <t>GĀRSENES PAGASTS</t>
  </si>
  <si>
    <t xml:space="preserve"> 5666</t>
  </si>
  <si>
    <t>KALNA PAGASTS</t>
  </si>
  <si>
    <t xml:space="preserve"> 5668</t>
  </si>
  <si>
    <t>KRUSTPILS PAGASTS</t>
  </si>
  <si>
    <t xml:space="preserve"> 5670</t>
  </si>
  <si>
    <t>KŪKU PAGASTS</t>
  </si>
  <si>
    <t xml:space="preserve"> 5676</t>
  </si>
  <si>
    <t>MEŽĀRES PAGASTS</t>
  </si>
  <si>
    <t xml:space="preserve"> 5680</t>
  </si>
  <si>
    <t>RITES PAGASTS</t>
  </si>
  <si>
    <t xml:space="preserve"> 5682</t>
  </si>
  <si>
    <t>RUBENES PAGASTS</t>
  </si>
  <si>
    <t xml:space="preserve"> 5686</t>
  </si>
  <si>
    <t>SALAS PAGASTS</t>
  </si>
  <si>
    <t xml:space="preserve"> 5688</t>
  </si>
  <si>
    <t>SAUKAS PAGASTS</t>
  </si>
  <si>
    <t xml:space="preserve"> 5690</t>
  </si>
  <si>
    <t>SĒLPILS PAGASTS</t>
  </si>
  <si>
    <t xml:space="preserve"> 5694</t>
  </si>
  <si>
    <t>VARIEŠU PAGASTS</t>
  </si>
  <si>
    <t xml:space="preserve"> 5696</t>
  </si>
  <si>
    <t>VĪPES PAGASTS</t>
  </si>
  <si>
    <t xml:space="preserve"> 5698</t>
  </si>
  <si>
    <t>ZASAS PAGASTS</t>
  </si>
  <si>
    <t xml:space="preserve"> 5674</t>
  </si>
  <si>
    <t>LEIMAŅU PAGASTS</t>
  </si>
  <si>
    <t xml:space="preserve"> 6000</t>
  </si>
  <si>
    <t>KRĀSLAVAS RAJONS</t>
  </si>
  <si>
    <t xml:space="preserve"> 6001</t>
  </si>
  <si>
    <t>KRĀSLAVA</t>
  </si>
  <si>
    <t xml:space="preserve"> 6009</t>
  </si>
  <si>
    <t>DAGDA</t>
  </si>
  <si>
    <t xml:space="preserve"> 6042</t>
  </si>
  <si>
    <t>ANDRUPENES PAGASTS</t>
  </si>
  <si>
    <t xml:space="preserve"> 6044</t>
  </si>
  <si>
    <t>ANDZEĻU PAGASTS</t>
  </si>
  <si>
    <t xml:space="preserve"> 6046</t>
  </si>
  <si>
    <t>ASŪNES PAGASTS</t>
  </si>
  <si>
    <t xml:space="preserve"> 6048</t>
  </si>
  <si>
    <t>AULEJAS PAGASTS</t>
  </si>
  <si>
    <t xml:space="preserve"> 6050</t>
  </si>
  <si>
    <t>BĒRZIŅU PAGASTS</t>
  </si>
  <si>
    <t xml:space="preserve"> 6052</t>
  </si>
  <si>
    <t>INDRAS PAGASTS</t>
  </si>
  <si>
    <t xml:space="preserve"> 6054</t>
  </si>
  <si>
    <t>DAGDAS PAGASTS</t>
  </si>
  <si>
    <t xml:space="preserve"> 6056</t>
  </si>
  <si>
    <t>EZERNIEKU PAGASTS</t>
  </si>
  <si>
    <t xml:space="preserve"> 6058</t>
  </si>
  <si>
    <t>GRĀVERU PAGASTS</t>
  </si>
  <si>
    <t xml:space="preserve"> 6064</t>
  </si>
  <si>
    <t>IZVALTAS PAGASTS</t>
  </si>
  <si>
    <t xml:space="preserve"> 6068</t>
  </si>
  <si>
    <t>KALNIEŠU PAGASTS</t>
  </si>
  <si>
    <t xml:space="preserve"> 6070</t>
  </si>
  <si>
    <t>KAPLAVAS PAGASTS</t>
  </si>
  <si>
    <t xml:space="preserve"> 6072</t>
  </si>
  <si>
    <t>KASTUĻINAS PAGASTS</t>
  </si>
  <si>
    <t xml:space="preserve"> 6074</t>
  </si>
  <si>
    <t>KOMBUĻU PAGASTS</t>
  </si>
  <si>
    <t xml:space="preserve"> 6076</t>
  </si>
  <si>
    <t>KONSTANTINOVAS PAGASTS</t>
  </si>
  <si>
    <t xml:space="preserve"> 6078</t>
  </si>
  <si>
    <t>KRĀSLAVAS PAGASTS</t>
  </si>
  <si>
    <t xml:space="preserve"> 6080</t>
  </si>
  <si>
    <t>ĶEPOVAS PAGASTS</t>
  </si>
  <si>
    <t xml:space="preserve"> 6084</t>
  </si>
  <si>
    <t>PIEDRUJAS PAGASTS</t>
  </si>
  <si>
    <t xml:space="preserve"> 6086</t>
  </si>
  <si>
    <t>ROBEŽNIEKU PAGASTS</t>
  </si>
  <si>
    <t xml:space="preserve"> 6088</t>
  </si>
  <si>
    <t>SKAISTAS PAGASTS</t>
  </si>
  <si>
    <t xml:space="preserve"> 6090</t>
  </si>
  <si>
    <t>SVARIŅU PAGASTS</t>
  </si>
  <si>
    <t xml:space="preserve"> 6092</t>
  </si>
  <si>
    <t>ŠĶAUNES PAGASTS</t>
  </si>
  <si>
    <t xml:space="preserve"> 6094</t>
  </si>
  <si>
    <t>ŠĶELTOVAS PAGASTS</t>
  </si>
  <si>
    <t xml:space="preserve"> 6096</t>
  </si>
  <si>
    <t>ŪDRĪŠU PAGASTS</t>
  </si>
  <si>
    <t xml:space="preserve"> 6200</t>
  </si>
  <si>
    <t>KULDĪGAS RAJONS</t>
  </si>
  <si>
    <t xml:space="preserve"> 6201</t>
  </si>
  <si>
    <t>KULDĪGA</t>
  </si>
  <si>
    <t xml:space="preserve"> 6242</t>
  </si>
  <si>
    <t>ALSUNGAS PAGASTS</t>
  </si>
  <si>
    <t xml:space="preserve"> 6246</t>
  </si>
  <si>
    <t>ĒDOLES PAGASTS</t>
  </si>
  <si>
    <t xml:space="preserve"> 6250</t>
  </si>
  <si>
    <t>GUDENIEKU PAGASTS</t>
  </si>
  <si>
    <t xml:space="preserve"> 6254</t>
  </si>
  <si>
    <t>ĪVANDES PAGASTS</t>
  </si>
  <si>
    <t xml:space="preserve"> 6258</t>
  </si>
  <si>
    <t>KABILES PAGASTS</t>
  </si>
  <si>
    <t xml:space="preserve"> 6260</t>
  </si>
  <si>
    <t>KURMĀLES PAGASTS</t>
  </si>
  <si>
    <t xml:space="preserve"> 6264</t>
  </si>
  <si>
    <t>LAIDU PAGASTS</t>
  </si>
  <si>
    <t xml:space="preserve"> 6268</t>
  </si>
  <si>
    <t>NĪKRĀCES PAGASTS</t>
  </si>
  <si>
    <t xml:space="preserve"> 6272</t>
  </si>
  <si>
    <t>PADURES PAGASTS</t>
  </si>
  <si>
    <t xml:space="preserve"> 6209</t>
  </si>
  <si>
    <t>SKRUNDA</t>
  </si>
  <si>
    <t xml:space="preserve"> 6274</t>
  </si>
  <si>
    <t>PELČU PAGASTS</t>
  </si>
  <si>
    <t xml:space="preserve"> 6278</t>
  </si>
  <si>
    <t>RAŅĶU PAGASTS</t>
  </si>
  <si>
    <t xml:space="preserve"> 6280</t>
  </si>
  <si>
    <t>RENDAS PAGASTS</t>
  </si>
  <si>
    <t xml:space="preserve"> 6282</t>
  </si>
  <si>
    <t>RUDBĀRŽU PAGASTS</t>
  </si>
  <si>
    <t xml:space="preserve"> 6284</t>
  </si>
  <si>
    <t>RUMBAS PAGASTS</t>
  </si>
  <si>
    <t xml:space="preserve"> 6290</t>
  </si>
  <si>
    <t>SNĒPELES PAGASTS</t>
  </si>
  <si>
    <t xml:space="preserve"> 6292</t>
  </si>
  <si>
    <t>TURLAVAS PAGASTS</t>
  </si>
  <si>
    <t xml:space="preserve"> 6296</t>
  </si>
  <si>
    <t>VĀRMES PAGASTS</t>
  </si>
  <si>
    <t xml:space="preserve"> 6400</t>
  </si>
  <si>
    <t>LIEPĀJAS RAJONS</t>
  </si>
  <si>
    <t xml:space="preserve"> 6405</t>
  </si>
  <si>
    <t>AIZPUTE</t>
  </si>
  <si>
    <t xml:space="preserve"> 6407</t>
  </si>
  <si>
    <t>DURBE</t>
  </si>
  <si>
    <t xml:space="preserve"> 6409</t>
  </si>
  <si>
    <t>GROBIŅA</t>
  </si>
  <si>
    <t xml:space="preserve"> 6413</t>
  </si>
  <si>
    <t>PĀVILOSTA</t>
  </si>
  <si>
    <t xml:space="preserve"> 6415</t>
  </si>
  <si>
    <t>PRIEKULE</t>
  </si>
  <si>
    <t xml:space="preserve"> 6427</t>
  </si>
  <si>
    <t>DURBES LAUKU TERITORIJA</t>
  </si>
  <si>
    <t xml:space="preserve"> 6442</t>
  </si>
  <si>
    <t>AIZPUTES PAGASTS</t>
  </si>
  <si>
    <t xml:space="preserve"> 6444</t>
  </si>
  <si>
    <t>BĀRTAS PAGASTS</t>
  </si>
  <si>
    <t xml:space="preserve"> 6446</t>
  </si>
  <si>
    <t>BUNKAS PAGASTS</t>
  </si>
  <si>
    <t xml:space="preserve"> 6448</t>
  </si>
  <si>
    <t>CĪRAVAS PAGASTS</t>
  </si>
  <si>
    <t xml:space="preserve"> 6450</t>
  </si>
  <si>
    <t>DUNALKAS PAGASTS</t>
  </si>
  <si>
    <t xml:space="preserve"> 6452</t>
  </si>
  <si>
    <t>DUNIKAS PAGASTS</t>
  </si>
  <si>
    <t xml:space="preserve"> 6454</t>
  </si>
  <si>
    <t>EMBŪTES PAGASTS</t>
  </si>
  <si>
    <t xml:space="preserve"> 6456</t>
  </si>
  <si>
    <t>GAVIEZES PAGASTS</t>
  </si>
  <si>
    <t xml:space="preserve"> 6458</t>
  </si>
  <si>
    <t>GRAMZDAS PAGASTS</t>
  </si>
  <si>
    <t xml:space="preserve"> 6460</t>
  </si>
  <si>
    <t>GROBIŅAS PAGASTS</t>
  </si>
  <si>
    <t xml:space="preserve"> 6464</t>
  </si>
  <si>
    <t>KALĒTU PAGASTS</t>
  </si>
  <si>
    <t xml:space="preserve"> 6466</t>
  </si>
  <si>
    <t>KALVENES PAGASTS</t>
  </si>
  <si>
    <t xml:space="preserve"> 6468</t>
  </si>
  <si>
    <t>KAZDANGAS PAGASTS</t>
  </si>
  <si>
    <t xml:space="preserve"> 6472</t>
  </si>
  <si>
    <t>LAŽAS PAGASTS</t>
  </si>
  <si>
    <t xml:space="preserve"> 6476</t>
  </si>
  <si>
    <t>MEDZES PAGASTS</t>
  </si>
  <si>
    <t xml:space="preserve"> 6478</t>
  </si>
  <si>
    <t>NĪCAS PAGASTS</t>
  </si>
  <si>
    <t xml:space="preserve"> 6480</t>
  </si>
  <si>
    <t>OTAŅĶU PAGASTS</t>
  </si>
  <si>
    <t xml:space="preserve"> 6482</t>
  </si>
  <si>
    <t>PRIEKULES PAGASTS</t>
  </si>
  <si>
    <t xml:space="preserve"> 6484</t>
  </si>
  <si>
    <t>RUCAVAS PAGASTS</t>
  </si>
  <si>
    <t xml:space="preserve"> 6486</t>
  </si>
  <si>
    <t>SAKAS PAGASTS</t>
  </si>
  <si>
    <t xml:space="preserve"> 6488</t>
  </si>
  <si>
    <t>TADAIĶU PAGASTS</t>
  </si>
  <si>
    <t xml:space="preserve"> 6492</t>
  </si>
  <si>
    <t>VAIŅODES PAGASTS</t>
  </si>
  <si>
    <t xml:space="preserve"> 6494</t>
  </si>
  <si>
    <t>VECPILS PAGASTS</t>
  </si>
  <si>
    <t xml:space="preserve"> 6496</t>
  </si>
  <si>
    <t>VĒRGALES PAGASTS</t>
  </si>
  <si>
    <t xml:space="preserve"> 6498</t>
  </si>
  <si>
    <t>VIRGAS PAGASTS</t>
  </si>
  <si>
    <t xml:space="preserve"> 6600</t>
  </si>
  <si>
    <t>LIMBAŽU RAJONS</t>
  </si>
  <si>
    <t xml:space="preserve"> 6601</t>
  </si>
  <si>
    <t>LIMBAŽI</t>
  </si>
  <si>
    <t xml:space="preserve"> 6605</t>
  </si>
  <si>
    <t>AINAŽI</t>
  </si>
  <si>
    <t xml:space="preserve"> 6607</t>
  </si>
  <si>
    <t>ALOJA</t>
  </si>
  <si>
    <t xml:space="preserve"> 6615</t>
  </si>
  <si>
    <t>SALACGRĪVA</t>
  </si>
  <si>
    <t xml:space="preserve"> 6617</t>
  </si>
  <si>
    <t>STAICELE</t>
  </si>
  <si>
    <t xml:space="preserve"> 6625</t>
  </si>
  <si>
    <t>AINAŽU LAUKU TERITORIJA</t>
  </si>
  <si>
    <t xml:space="preserve"> 6627</t>
  </si>
  <si>
    <t>ALOJAS LAUKU TERITORIJA</t>
  </si>
  <si>
    <t xml:space="preserve"> 6635</t>
  </si>
  <si>
    <t>SALACGRĪVAS LAUKU TERITORIJA</t>
  </si>
  <si>
    <t xml:space="preserve"> 6637</t>
  </si>
  <si>
    <t>STAICELES LAUKU TERITORIJA</t>
  </si>
  <si>
    <t xml:space="preserve"> 6644</t>
  </si>
  <si>
    <t>BRASLAVAS PAGASTS</t>
  </si>
  <si>
    <t xml:space="preserve"> 6648</t>
  </si>
  <si>
    <t>BRĪVZEMNIEKU PAGASTS</t>
  </si>
  <si>
    <t xml:space="preserve"> 6652</t>
  </si>
  <si>
    <t>KATVARU PAGASTS</t>
  </si>
  <si>
    <t xml:space="preserve"> 6656</t>
  </si>
  <si>
    <t>LĒDURGAS PAGASTS</t>
  </si>
  <si>
    <t xml:space="preserve"> 6660</t>
  </si>
  <si>
    <t>LIELUPES PAGASTS</t>
  </si>
  <si>
    <t xml:space="preserve"> 6664</t>
  </si>
  <si>
    <t>LIMBAŽU PAGASTS</t>
  </si>
  <si>
    <t xml:space="preserve"> 6668</t>
  </si>
  <si>
    <t>PĀLES PAGASTS</t>
  </si>
  <si>
    <t xml:space="preserve"> 6672</t>
  </si>
  <si>
    <t>SALACAS PAGASTS</t>
  </si>
  <si>
    <t xml:space="preserve"> 6676</t>
  </si>
  <si>
    <t>SKULTES PAGASTS</t>
  </si>
  <si>
    <t xml:space="preserve"> 6680</t>
  </si>
  <si>
    <t>UMURGAS PAGASTS</t>
  </si>
  <si>
    <t xml:space="preserve"> 6684</t>
  </si>
  <si>
    <t>VIDRIŽU PAGASTS</t>
  </si>
  <si>
    <t xml:space="preserve"> 6688</t>
  </si>
  <si>
    <t>VIĻĶENES PAGASTS</t>
  </si>
  <si>
    <t xml:space="preserve"> 6800</t>
  </si>
  <si>
    <t>LUDZAS RAJONS</t>
  </si>
  <si>
    <t xml:space="preserve"> 6801</t>
  </si>
  <si>
    <t>LUDZA</t>
  </si>
  <si>
    <t xml:space="preserve"> 6809</t>
  </si>
  <si>
    <t>KĀRSAVA</t>
  </si>
  <si>
    <t xml:space="preserve"> 6817</t>
  </si>
  <si>
    <t>ZILUPE</t>
  </si>
  <si>
    <t xml:space="preserve"> 6844</t>
  </si>
  <si>
    <t>BLONTU PAGASTS</t>
  </si>
  <si>
    <t xml:space="preserve"> 6846</t>
  </si>
  <si>
    <t>BRIĢU PAGASTS</t>
  </si>
  <si>
    <t xml:space="preserve"> 6848</t>
  </si>
  <si>
    <t>CIBLAS PAGASTS</t>
  </si>
  <si>
    <t xml:space="preserve"> 6850</t>
  </si>
  <si>
    <t>CIRMAS PAGASTS</t>
  </si>
  <si>
    <t xml:space="preserve"> 6854</t>
  </si>
  <si>
    <t>GOLIŠEVAS PAGASTS</t>
  </si>
  <si>
    <t xml:space="preserve"> 6858</t>
  </si>
  <si>
    <t>ISNAUDAS PAGASTS</t>
  </si>
  <si>
    <t xml:space="preserve"> 6860</t>
  </si>
  <si>
    <t>ISTRAS PAGASTS</t>
  </si>
  <si>
    <t xml:space="preserve"> 6864</t>
  </si>
  <si>
    <t>LAUDERU PAGASTS</t>
  </si>
  <si>
    <t xml:space="preserve"> 6866</t>
  </si>
  <si>
    <t xml:space="preserve"> 6868</t>
  </si>
  <si>
    <t>MALNAVAS PAGASTS</t>
  </si>
  <si>
    <t xml:space="preserve"> 6870</t>
  </si>
  <si>
    <t>MEŽVIDU PAGASTS</t>
  </si>
  <si>
    <t xml:space="preserve"> 6872</t>
  </si>
  <si>
    <t>MĒRDZENES PAGASTS</t>
  </si>
  <si>
    <t xml:space="preserve"> 6874</t>
  </si>
  <si>
    <t>MIGLINIEKU PAGASTS</t>
  </si>
  <si>
    <t xml:space="preserve"> 6876</t>
  </si>
  <si>
    <t>NAUTRĒNU PAGASTS</t>
  </si>
  <si>
    <t xml:space="preserve"> 6878</t>
  </si>
  <si>
    <t>NIRZAS PAGASTS</t>
  </si>
  <si>
    <t xml:space="preserve"> 6880</t>
  </si>
  <si>
    <t>NUKŠAS PAGASTS</t>
  </si>
  <si>
    <t xml:space="preserve"> 6884</t>
  </si>
  <si>
    <t>PASIENES PAGASTS</t>
  </si>
  <si>
    <t xml:space="preserve"> 6886</t>
  </si>
  <si>
    <t>PILDAS PAGASTS</t>
  </si>
  <si>
    <t xml:space="preserve"> 6888</t>
  </si>
  <si>
    <t>PUREŅU PAGASTS</t>
  </si>
  <si>
    <t xml:space="preserve"> 6890</t>
  </si>
  <si>
    <t>PUŠMUCOVAS PAGASTS</t>
  </si>
  <si>
    <t xml:space="preserve"> 6892</t>
  </si>
  <si>
    <t>RUNDĒNU PAGASTS</t>
  </si>
  <si>
    <t xml:space="preserve"> 6894</t>
  </si>
  <si>
    <t>SALNAVAS PAGASTS</t>
  </si>
  <si>
    <t xml:space="preserve"> 6896</t>
  </si>
  <si>
    <t>ZAĻESJES PAGASTS</t>
  </si>
  <si>
    <t xml:space="preserve"> 6898</t>
  </si>
  <si>
    <t>ZVIRGZDENES PAGASTS</t>
  </si>
  <si>
    <t xml:space="preserve"> 7000</t>
  </si>
  <si>
    <t>MADONAS RAJONS</t>
  </si>
  <si>
    <t xml:space="preserve"> 7001</t>
  </si>
  <si>
    <t>MADONA</t>
  </si>
  <si>
    <t xml:space="preserve"> 7007</t>
  </si>
  <si>
    <t>CESVAINE</t>
  </si>
  <si>
    <t xml:space="preserve"> 7013</t>
  </si>
  <si>
    <t>LUBĀNA</t>
  </si>
  <si>
    <t xml:space="preserve"> 7017</t>
  </si>
  <si>
    <t>VARAKĻĀNI</t>
  </si>
  <si>
    <t xml:space="preserve"> 7027</t>
  </si>
  <si>
    <t>CESVAINES LAUKU TERITORIJA</t>
  </si>
  <si>
    <t xml:space="preserve"> 7042</t>
  </si>
  <si>
    <t>ARONAS PAGASTS</t>
  </si>
  <si>
    <t xml:space="preserve"> 7044</t>
  </si>
  <si>
    <t>BARKAVAS PAGASTS</t>
  </si>
  <si>
    <t xml:space="preserve"> 7046</t>
  </si>
  <si>
    <t>BĒRZAUNES PAGASTS</t>
  </si>
  <si>
    <t xml:space="preserve"> 7050</t>
  </si>
  <si>
    <t>DZELZAVAS PAGASTS</t>
  </si>
  <si>
    <t xml:space="preserve"> 7054</t>
  </si>
  <si>
    <t>ĒRGĻU PAGASTS</t>
  </si>
  <si>
    <t xml:space="preserve"> 7058</t>
  </si>
  <si>
    <t>INDRĀNU PAGASTS</t>
  </si>
  <si>
    <t xml:space="preserve"> 7060</t>
  </si>
  <si>
    <t>JUMURDAS PAGASTS</t>
  </si>
  <si>
    <t xml:space="preserve"> 7062</t>
  </si>
  <si>
    <t>KALSNAVAS PAGASTS</t>
  </si>
  <si>
    <t xml:space="preserve"> 7066</t>
  </si>
  <si>
    <t>LAZDONAS PAGASTS</t>
  </si>
  <si>
    <t xml:space="preserve"> 7068</t>
  </si>
  <si>
    <t>LIEZĒRES PAGASTS</t>
  </si>
  <si>
    <t xml:space="preserve"> 7070</t>
  </si>
  <si>
    <t>ĻAUDONAS PAGASTS</t>
  </si>
  <si>
    <t xml:space="preserve"> 7074</t>
  </si>
  <si>
    <t>MĀRCIENAS PAGASTS</t>
  </si>
  <si>
    <t xml:space="preserve"> 7076</t>
  </si>
  <si>
    <t>MĒTRIENAS PAGASTS</t>
  </si>
  <si>
    <t xml:space="preserve"> 7078</t>
  </si>
  <si>
    <t>MURMASTIENES PAGASTS</t>
  </si>
  <si>
    <t xml:space="preserve"> 7082</t>
  </si>
  <si>
    <t>OŠUPES PAGASTS</t>
  </si>
  <si>
    <t xml:space="preserve"> 7086</t>
  </si>
  <si>
    <t>PRAULIENAS PAGASTS</t>
  </si>
  <si>
    <t xml:space="preserve"> 7090</t>
  </si>
  <si>
    <t>SARKAŅU PAGASTS</t>
  </si>
  <si>
    <t xml:space="preserve"> 7092</t>
  </si>
  <si>
    <t>SAUSNĒJAS PAGASTS</t>
  </si>
  <si>
    <t xml:space="preserve"> 7094</t>
  </si>
  <si>
    <t>VARAKĻĀNU PAGASTS</t>
  </si>
  <si>
    <t xml:space="preserve"> 7096</t>
  </si>
  <si>
    <t>VESTIENAS PAGASTS</t>
  </si>
  <si>
    <t xml:space="preserve"> 7400</t>
  </si>
  <si>
    <t>OGRES RAJONS</t>
  </si>
  <si>
    <t xml:space="preserve"> 7401</t>
  </si>
  <si>
    <t>OGRE</t>
  </si>
  <si>
    <t xml:space="preserve"> 7405</t>
  </si>
  <si>
    <t>IKŠĶILE</t>
  </si>
  <si>
    <t xml:space="preserve"> 7409</t>
  </si>
  <si>
    <t>ĶEGUMS</t>
  </si>
  <si>
    <t xml:space="preserve"> 7413</t>
  </si>
  <si>
    <t>LIELVĀRDE</t>
  </si>
  <si>
    <t xml:space="preserve"> 7444</t>
  </si>
  <si>
    <t>BIRZGALES PAGASTS</t>
  </si>
  <si>
    <t xml:space="preserve"> 7448</t>
  </si>
  <si>
    <t>JUMPRAVAS PAGASTS</t>
  </si>
  <si>
    <t xml:space="preserve"> 7452</t>
  </si>
  <si>
    <t>KRAPES PAGASTS</t>
  </si>
  <si>
    <t xml:space="preserve"> 7456</t>
  </si>
  <si>
    <t>ĶEIPENES PAGASTS</t>
  </si>
  <si>
    <t xml:space="preserve"> 7460</t>
  </si>
  <si>
    <t>LAUBERES PAGASTS</t>
  </si>
  <si>
    <t xml:space="preserve"> 7464</t>
  </si>
  <si>
    <t>LĒDMANES PAGASTS</t>
  </si>
  <si>
    <t xml:space="preserve"> 7468</t>
  </si>
  <si>
    <t>MADLIENAS PAGASTS</t>
  </si>
  <si>
    <t xml:space="preserve"> 7472</t>
  </si>
  <si>
    <t>MAZOZOLU PAGASTS</t>
  </si>
  <si>
    <t xml:space="preserve"> 7476</t>
  </si>
  <si>
    <t>MEŅĢELES PAGASTS</t>
  </si>
  <si>
    <t xml:space="preserve"> 7480</t>
  </si>
  <si>
    <t>OGRESGALA PAGASTS</t>
  </si>
  <si>
    <t xml:space="preserve"> 7484</t>
  </si>
  <si>
    <t>REMBATES PAGASTS</t>
  </si>
  <si>
    <t xml:space="preserve"> 7488</t>
  </si>
  <si>
    <t>SUNTAŽU PAGASTS</t>
  </si>
  <si>
    <t xml:space="preserve"> 7492</t>
  </si>
  <si>
    <t>TAURUPES PAGASTS</t>
  </si>
  <si>
    <t xml:space="preserve"> 7494</t>
  </si>
  <si>
    <t>TĪNŪŽU PAGASTS</t>
  </si>
  <si>
    <t xml:space="preserve"> 7496</t>
  </si>
  <si>
    <t>TOMES PAGASTS</t>
  </si>
  <si>
    <t xml:space="preserve"> 7600</t>
  </si>
  <si>
    <t>PREIĻU RAJONS</t>
  </si>
  <si>
    <t xml:space="preserve"> 7601</t>
  </si>
  <si>
    <t>PREIĻI</t>
  </si>
  <si>
    <t xml:space="preserve"> 7611</t>
  </si>
  <si>
    <t>LĪVĀNI</t>
  </si>
  <si>
    <t xml:space="preserve"> 7642</t>
  </si>
  <si>
    <t>AGLONAS PAGASTS</t>
  </si>
  <si>
    <t xml:space="preserve"> 7644</t>
  </si>
  <si>
    <t>AIZKALNES PAGASTS</t>
  </si>
  <si>
    <t xml:space="preserve"> 7648</t>
  </si>
  <si>
    <t>GALĒNU PAGASTS</t>
  </si>
  <si>
    <t xml:space="preserve"> 7652</t>
  </si>
  <si>
    <t>JERSIKAS PAGASTS</t>
  </si>
  <si>
    <t xml:space="preserve"> 7656</t>
  </si>
  <si>
    <t>PELĒČU PAGASTS</t>
  </si>
  <si>
    <t xml:space="preserve"> 7658</t>
  </si>
  <si>
    <t>PREIĻU PAGASTS</t>
  </si>
  <si>
    <t xml:space="preserve"> 7662</t>
  </si>
  <si>
    <t>RIEBIŅU PAGASTS</t>
  </si>
  <si>
    <t xml:space="preserve"> 7664</t>
  </si>
  <si>
    <t>ROŽKALNU PAGASTS</t>
  </si>
  <si>
    <t xml:space="preserve"> 7666</t>
  </si>
  <si>
    <t>ROŽUPES PAGASTS</t>
  </si>
  <si>
    <t xml:space="preserve"> 7668</t>
  </si>
  <si>
    <t>RUDZĀTU PAGASTS</t>
  </si>
  <si>
    <t xml:space="preserve"> 7670</t>
  </si>
  <si>
    <t>RUŠONU PAGASTS</t>
  </si>
  <si>
    <t xml:space="preserve"> 7674</t>
  </si>
  <si>
    <t>SAUNAS PAGASTS</t>
  </si>
  <si>
    <t xml:space="preserve"> 7676</t>
  </si>
  <si>
    <t>SILAJĀŅU PAGASTS</t>
  </si>
  <si>
    <t xml:space="preserve"> 7678</t>
  </si>
  <si>
    <t>SĪĻUKALNA PAGASTS</t>
  </si>
  <si>
    <t xml:space="preserve"> 7680</t>
  </si>
  <si>
    <t>STABULNIEKU PAGASTS</t>
  </si>
  <si>
    <t xml:space="preserve"> 7682</t>
  </si>
  <si>
    <t>SUTRU PAGASTS</t>
  </si>
  <si>
    <t xml:space="preserve"> 7686</t>
  </si>
  <si>
    <t>TURKU PAGASTS</t>
  </si>
  <si>
    <t xml:space="preserve"> 7690</t>
  </si>
  <si>
    <t>UPMALAS PAGASTS</t>
  </si>
  <si>
    <t xml:space="preserve"> 7694</t>
  </si>
  <si>
    <t>VĀRKAVAS PAGASTS</t>
  </si>
  <si>
    <t xml:space="preserve"> 7800</t>
  </si>
  <si>
    <t>RĒZEKNES RAJONS</t>
  </si>
  <si>
    <t xml:space="preserve"> 7817</t>
  </si>
  <si>
    <t>VIĻĀNI</t>
  </si>
  <si>
    <t xml:space="preserve"> 7842</t>
  </si>
  <si>
    <t>AUDRIŅU PAGASTS</t>
  </si>
  <si>
    <t xml:space="preserve"> 7844</t>
  </si>
  <si>
    <t>BĒRZGALES PAGASTS</t>
  </si>
  <si>
    <t xml:space="preserve"> 7846</t>
  </si>
  <si>
    <t>ČORNAJA PAGASTS</t>
  </si>
  <si>
    <t xml:space="preserve"> 7848</t>
  </si>
  <si>
    <t>DEKŠĀRES PAGASTS</t>
  </si>
  <si>
    <t xml:space="preserve"> 7850</t>
  </si>
  <si>
    <t>DRICĀNU PAGASTS</t>
  </si>
  <si>
    <t xml:space="preserve"> 7852</t>
  </si>
  <si>
    <t>FEIMAŅU PAGASTS</t>
  </si>
  <si>
    <t xml:space="preserve"> 7854</t>
  </si>
  <si>
    <t>GAIGALAVAS PAGASTS</t>
  </si>
  <si>
    <t xml:space="preserve"> 7856</t>
  </si>
  <si>
    <t>GRIŠKĀNU PAGASTS</t>
  </si>
  <si>
    <t xml:space="preserve"> 7858</t>
  </si>
  <si>
    <t>ILZESKALNA PAGASTS</t>
  </si>
  <si>
    <t xml:space="preserve"> 7860</t>
  </si>
  <si>
    <t>KANTINIEKU PAGASTS</t>
  </si>
  <si>
    <t xml:space="preserve"> 7862</t>
  </si>
  <si>
    <t>KAUNATAS PAGASTS</t>
  </si>
  <si>
    <t xml:space="preserve"> 7866</t>
  </si>
  <si>
    <t>LENDŽU PAGASTS</t>
  </si>
  <si>
    <t xml:space="preserve"> 7868</t>
  </si>
  <si>
    <t>LŪZNAVAS PAGASTS</t>
  </si>
  <si>
    <t xml:space="preserve"> 7870</t>
  </si>
  <si>
    <t>MALTAS PAGASTS</t>
  </si>
  <si>
    <t xml:space="preserve"> 7872</t>
  </si>
  <si>
    <t>MĀKOŅKALNA PAGASTS</t>
  </si>
  <si>
    <t xml:space="preserve"> 7874</t>
  </si>
  <si>
    <t>NAGĻU PAGASTS</t>
  </si>
  <si>
    <t xml:space="preserve"> 7876</t>
  </si>
  <si>
    <t>OZOLAINES PAGASTS</t>
  </si>
  <si>
    <t xml:space="preserve"> 7878</t>
  </si>
  <si>
    <t>OZOLMUIŽAS PAGASTS</t>
  </si>
  <si>
    <t xml:space="preserve"> 7880</t>
  </si>
  <si>
    <t>PUŠAS PAGASTS</t>
  </si>
  <si>
    <t xml:space="preserve"> 7882</t>
  </si>
  <si>
    <t>RIKAVAS PAGASTS</t>
  </si>
  <si>
    <t xml:space="preserve"> 7886</t>
  </si>
  <si>
    <t>SAKSTAGALA PAGASTS</t>
  </si>
  <si>
    <t xml:space="preserve"> 7888</t>
  </si>
  <si>
    <t>SILMALAS PAGASTS</t>
  </si>
  <si>
    <t xml:space="preserve"> 7890</t>
  </si>
  <si>
    <t>SOKOLU PAGASTS</t>
  </si>
  <si>
    <t xml:space="preserve"> 7892</t>
  </si>
  <si>
    <t>STOĻEROVAS PAGASTS</t>
  </si>
  <si>
    <t xml:space="preserve"> 7894</t>
  </si>
  <si>
    <t>STRUŽĀNU PAGASTS</t>
  </si>
  <si>
    <t xml:space="preserve"> 7896</t>
  </si>
  <si>
    <t>VĒRĒMU PAGASTS</t>
  </si>
  <si>
    <t xml:space="preserve"> 7898</t>
  </si>
  <si>
    <t>VIĻĀNU PAGASTS</t>
  </si>
  <si>
    <t xml:space="preserve"> 8000</t>
  </si>
  <si>
    <t>RĪGAS RAJONS</t>
  </si>
  <si>
    <t xml:space="preserve"> 8005</t>
  </si>
  <si>
    <t>BALDONE</t>
  </si>
  <si>
    <t xml:space="preserve"> 8007</t>
  </si>
  <si>
    <t>BALOŽI</t>
  </si>
  <si>
    <t xml:space="preserve"> 8009</t>
  </si>
  <si>
    <t>OLAINE</t>
  </si>
  <si>
    <t xml:space="preserve"> 8011</t>
  </si>
  <si>
    <t>SALASPILS</t>
  </si>
  <si>
    <t xml:space="preserve"> 8013</t>
  </si>
  <si>
    <t>SAULKRASTI</t>
  </si>
  <si>
    <t xml:space="preserve"> 8015</t>
  </si>
  <si>
    <t>SIGULDA</t>
  </si>
  <si>
    <t xml:space="preserve"> 8017</t>
  </si>
  <si>
    <t>VANGAŽI</t>
  </si>
  <si>
    <t xml:space="preserve"> 8025</t>
  </si>
  <si>
    <t>BALDONES LAUKU TERITORIJA</t>
  </si>
  <si>
    <t xml:space="preserve"> 8033</t>
  </si>
  <si>
    <t>SAULKRASTU LAUKU TERITORIJA</t>
  </si>
  <si>
    <t xml:space="preserve"> 8042</t>
  </si>
  <si>
    <t>ALLAŽU PAGASTS</t>
  </si>
  <si>
    <t xml:space="preserve"> 8044</t>
  </si>
  <si>
    <t>ĀDAŽU PAGASTS</t>
  </si>
  <si>
    <t xml:space="preserve"> 8048</t>
  </si>
  <si>
    <t>BABĪTES PAGASTS</t>
  </si>
  <si>
    <t xml:space="preserve"> 8052</t>
  </si>
  <si>
    <t>CARNIKAVAS PAGASTS</t>
  </si>
  <si>
    <t xml:space="preserve"> 8056</t>
  </si>
  <si>
    <t>DAUGMALES PAGASTS</t>
  </si>
  <si>
    <t xml:space="preserve"> 8060</t>
  </si>
  <si>
    <t>GARKALNES PAGASTS</t>
  </si>
  <si>
    <t xml:space="preserve"> 8064</t>
  </si>
  <si>
    <t>INČUKALNA PAGASTS</t>
  </si>
  <si>
    <t xml:space="preserve"> 8068</t>
  </si>
  <si>
    <t>KRIMULDAS PAGASTS</t>
  </si>
  <si>
    <t xml:space="preserve"> 8070</t>
  </si>
  <si>
    <t>ĶEKAVAS PAGASTS</t>
  </si>
  <si>
    <t xml:space="preserve"> 8074</t>
  </si>
  <si>
    <t>MĀLPILS PAGASTS</t>
  </si>
  <si>
    <t xml:space="preserve"> 8076</t>
  </si>
  <si>
    <t>MĀRUPES PAGASTS</t>
  </si>
  <si>
    <t xml:space="preserve"> 8080</t>
  </si>
  <si>
    <t>OLAINES PAGASTS</t>
  </si>
  <si>
    <t xml:space="preserve"> 8084</t>
  </si>
  <si>
    <t>ROPAŽU PAGASTS</t>
  </si>
  <si>
    <t xml:space="preserve"> 8088</t>
  </si>
  <si>
    <t xml:space="preserve"> 8090</t>
  </si>
  <si>
    <t>SALASPILS PAGASTS</t>
  </si>
  <si>
    <t xml:space="preserve"> 8092</t>
  </si>
  <si>
    <t>SĒJAS PAGASTS</t>
  </si>
  <si>
    <t xml:space="preserve"> 8094</t>
  </si>
  <si>
    <t>SIGULDAS PAGASTS</t>
  </si>
  <si>
    <t xml:space="preserve"> 8096</t>
  </si>
  <si>
    <t>STOPIŅU PAGASTS</t>
  </si>
  <si>
    <t xml:space="preserve"> 8400</t>
  </si>
  <si>
    <t>SALDUS RAJONS</t>
  </si>
  <si>
    <t xml:space="preserve"> 8401</t>
  </si>
  <si>
    <t>SALDUS</t>
  </si>
  <si>
    <t xml:space="preserve"> 8405</t>
  </si>
  <si>
    <t>BROCĒNI</t>
  </si>
  <si>
    <t xml:space="preserve"> 8425</t>
  </si>
  <si>
    <t>BROCĒNU LAUKU TERITORIJA</t>
  </si>
  <si>
    <t xml:space="preserve"> 8444</t>
  </si>
  <si>
    <t>BLĪDENES PAGASTS</t>
  </si>
  <si>
    <t xml:space="preserve"> 8448</t>
  </si>
  <si>
    <t>EZERES PAGASTS</t>
  </si>
  <si>
    <t xml:space="preserve"> 8452</t>
  </si>
  <si>
    <t>GAIĶU PAGASTS</t>
  </si>
  <si>
    <t xml:space="preserve"> 8456</t>
  </si>
  <si>
    <t>JAUNAUCES PAGASTS</t>
  </si>
  <si>
    <t xml:space="preserve"> 8458</t>
  </si>
  <si>
    <t>JAUNLUTRIŅU PAGASTS</t>
  </si>
  <si>
    <t xml:space="preserve"> 8462</t>
  </si>
  <si>
    <t>KURSĪŠU PAGASTS</t>
  </si>
  <si>
    <t xml:space="preserve"> 8466</t>
  </si>
  <si>
    <t>LUTRIŅU PAGASTS</t>
  </si>
  <si>
    <t xml:space="preserve"> 8470</t>
  </si>
  <si>
    <t>NĪGRANDES PAGASTS</t>
  </si>
  <si>
    <t xml:space="preserve"> 8472</t>
  </si>
  <si>
    <t>NOVADNIEKU PAGASTS</t>
  </si>
  <si>
    <t xml:space="preserve"> 8476</t>
  </si>
  <si>
    <t>PAMPĀĻU PAGASTS</t>
  </si>
  <si>
    <t xml:space="preserve"> 8480</t>
  </si>
  <si>
    <t>REMTES PAGASTS</t>
  </si>
  <si>
    <t xml:space="preserve"> 8482</t>
  </si>
  <si>
    <t>RUBAS PAGASTS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</si>
</sst>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  <numFmt numFmtId="173" formatCode="0.0"/>
    <numFmt numFmtId="174" formatCode="#,##0.0"/>
  </numFmts>
  <fonts count="2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i/>
      <sz val="9"/>
      <name val="Arial"/>
      <family val="0"/>
    </font>
    <font>
      <sz val="14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2" borderId="0" xfId="0" applyFont="1" applyFill="1" applyAlignment="1">
      <alignment horizontal="centerContinuous" wrapText="1"/>
    </xf>
    <xf numFmtId="0" fontId="14" fillId="2" borderId="0" xfId="0" applyFont="1" applyFill="1" applyBorder="1" applyAlignment="1">
      <alignment horizontal="centerContinuous" wrapText="1"/>
    </xf>
    <xf numFmtId="4" fontId="14" fillId="2" borderId="0" xfId="0" applyNumberFormat="1" applyFont="1" applyFill="1" applyBorder="1" applyAlignment="1">
      <alignment horizontal="centerContinuous" wrapText="1"/>
    </xf>
    <xf numFmtId="3" fontId="15" fillId="2" borderId="0" xfId="0" applyNumberFormat="1" applyFont="1" applyFill="1" applyBorder="1" applyAlignment="1">
      <alignment horizontal="centerContinuous" wrapText="1"/>
    </xf>
    <xf numFmtId="4" fontId="15" fillId="2" borderId="0" xfId="0" applyNumberFormat="1" applyFont="1" applyFill="1" applyBorder="1" applyAlignment="1">
      <alignment horizontal="centerContinuous" wrapText="1"/>
    </xf>
    <xf numFmtId="1" fontId="16" fillId="2" borderId="0" xfId="0" applyNumberFormat="1" applyFont="1" applyFill="1" applyBorder="1" applyAlignment="1">
      <alignment horizontal="centerContinuous" wrapText="1"/>
    </xf>
    <xf numFmtId="3" fontId="16" fillId="2" borderId="0" xfId="0" applyNumberFormat="1" applyFont="1" applyFill="1" applyAlignment="1">
      <alignment horizontal="centerContinuous" wrapText="1"/>
    </xf>
    <xf numFmtId="3" fontId="16" fillId="2" borderId="0" xfId="0" applyNumberFormat="1" applyFont="1" applyFill="1" applyBorder="1" applyAlignment="1">
      <alignment horizontal="centerContinuous" wrapText="1"/>
    </xf>
    <xf numFmtId="3" fontId="16" fillId="2" borderId="0" xfId="0" applyNumberFormat="1" applyFont="1" applyFill="1" applyBorder="1" applyAlignment="1">
      <alignment horizontal="centerContinuous"/>
    </xf>
    <xf numFmtId="1" fontId="16" fillId="2" borderId="0" xfId="0" applyNumberFormat="1" applyFont="1" applyFill="1" applyBorder="1" applyAlignment="1">
      <alignment horizontal="centerContinuous"/>
    </xf>
    <xf numFmtId="4" fontId="16" fillId="2" borderId="0" xfId="0" applyNumberFormat="1" applyFont="1" applyFill="1" applyBorder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2" borderId="0" xfId="0" applyFont="1" applyFill="1" applyBorder="1" applyAlignment="1">
      <alignment horizontal="centerContinuous"/>
    </xf>
    <xf numFmtId="3" fontId="15" fillId="2" borderId="0" xfId="0" applyNumberFormat="1" applyFont="1" applyFill="1" applyBorder="1" applyAlignment="1">
      <alignment horizontal="centerContinuous"/>
    </xf>
    <xf numFmtId="4" fontId="15" fillId="2" borderId="0" xfId="0" applyNumberFormat="1" applyFont="1" applyFill="1" applyBorder="1" applyAlignment="1">
      <alignment horizontal="centerContinuous"/>
    </xf>
    <xf numFmtId="3" fontId="16" fillId="2" borderId="0" xfId="0" applyNumberFormat="1" applyFont="1" applyFill="1" applyAlignment="1">
      <alignment horizontal="centerContinuous"/>
    </xf>
    <xf numFmtId="0" fontId="17" fillId="2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Continuous" vertical="center"/>
    </xf>
    <xf numFmtId="4" fontId="13" fillId="0" borderId="1" xfId="0" applyNumberFormat="1" applyFont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centerContinuous" wrapText="1"/>
    </xf>
    <xf numFmtId="4" fontId="15" fillId="2" borderId="13" xfId="0" applyNumberFormat="1" applyFont="1" applyFill="1" applyBorder="1" applyAlignment="1">
      <alignment horizontal="centerContinuous" wrapText="1"/>
    </xf>
    <xf numFmtId="1" fontId="13" fillId="2" borderId="9" xfId="0" applyNumberFormat="1" applyFont="1" applyFill="1" applyBorder="1" applyAlignment="1">
      <alignment horizontal="centerContinuous"/>
    </xf>
    <xf numFmtId="3" fontId="17" fillId="2" borderId="12" xfId="0" applyNumberFormat="1" applyFont="1" applyFill="1" applyBorder="1" applyAlignment="1">
      <alignment horizontal="centerContinuous"/>
    </xf>
    <xf numFmtId="3" fontId="15" fillId="2" borderId="13" xfId="0" applyNumberFormat="1" applyFont="1" applyFill="1" applyBorder="1" applyAlignment="1">
      <alignment horizontal="centerContinuous"/>
    </xf>
    <xf numFmtId="3" fontId="16" fillId="2" borderId="6" xfId="0" applyNumberFormat="1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>
      <alignment horizontal="centerContinuous"/>
    </xf>
    <xf numFmtId="1" fontId="13" fillId="2" borderId="9" xfId="0" applyNumberFormat="1" applyFont="1" applyFill="1" applyBorder="1" applyAlignment="1">
      <alignment horizontal="centerContinuous" wrapText="1"/>
    </xf>
    <xf numFmtId="4" fontId="13" fillId="2" borderId="12" xfId="19" applyNumberFormat="1" applyFont="1" applyFill="1" applyBorder="1" applyAlignment="1">
      <alignment horizontal="center" vertical="center" wrapText="1"/>
      <protection/>
    </xf>
    <xf numFmtId="3" fontId="15" fillId="0" borderId="12" xfId="0" applyNumberFormat="1" applyFont="1" applyBorder="1" applyAlignment="1">
      <alignment horizontal="centerContinuous" wrapText="1"/>
    </xf>
    <xf numFmtId="3" fontId="15" fillId="2" borderId="13" xfId="0" applyNumberFormat="1" applyFont="1" applyFill="1" applyBorder="1" applyAlignment="1">
      <alignment horizontal="centerContinuous" vertical="center" wrapText="1"/>
    </xf>
    <xf numFmtId="3" fontId="17" fillId="0" borderId="13" xfId="0" applyNumberFormat="1" applyFont="1" applyBorder="1" applyAlignment="1">
      <alignment horizontal="centerContinuous" wrapText="1"/>
    </xf>
    <xf numFmtId="3" fontId="17" fillId="2" borderId="9" xfId="0" applyNumberFormat="1" applyFont="1" applyFill="1" applyBorder="1" applyAlignment="1">
      <alignment horizontal="centerContinuous" vertical="center" wrapText="1"/>
    </xf>
    <xf numFmtId="3" fontId="13" fillId="2" borderId="9" xfId="19" applyNumberFormat="1" applyFont="1" applyFill="1" applyBorder="1" applyAlignment="1">
      <alignment horizontal="center" vertical="center" wrapText="1"/>
      <protection/>
    </xf>
    <xf numFmtId="1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/>
    </xf>
    <xf numFmtId="4" fontId="13" fillId="0" borderId="10" xfId="0" applyNumberFormat="1" applyFont="1" applyBorder="1" applyAlignment="1">
      <alignment horizontal="centerContinuous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Continuous"/>
    </xf>
    <xf numFmtId="3" fontId="13" fillId="0" borderId="3" xfId="0" applyNumberFormat="1" applyFont="1" applyBorder="1" applyAlignment="1">
      <alignment horizontal="centerContinuous" vertical="center" wrapText="1"/>
    </xf>
    <xf numFmtId="3" fontId="15" fillId="2" borderId="7" xfId="0" applyNumberFormat="1" applyFont="1" applyFill="1" applyBorder="1" applyAlignment="1">
      <alignment horizontal="centerContinuous"/>
    </xf>
    <xf numFmtId="1" fontId="13" fillId="2" borderId="8" xfId="0" applyNumberFormat="1" applyFont="1" applyFill="1" applyBorder="1" applyAlignment="1">
      <alignment horizontal="centerContinuous"/>
    </xf>
    <xf numFmtId="3" fontId="16" fillId="2" borderId="7" xfId="0" applyNumberFormat="1" applyFont="1" applyFill="1" applyBorder="1" applyAlignment="1">
      <alignment horizontal="centerContinuous" vertical="center"/>
    </xf>
    <xf numFmtId="4" fontId="13" fillId="2" borderId="15" xfId="19" applyNumberFormat="1" applyFont="1" applyFill="1" applyBorder="1" applyAlignment="1">
      <alignment horizontal="center" vertical="center" wrapText="1"/>
      <protection/>
    </xf>
    <xf numFmtId="3" fontId="16" fillId="2" borderId="14" xfId="0" applyNumberFormat="1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centerContinuous" vertical="center" wrapText="1"/>
    </xf>
    <xf numFmtId="3" fontId="17" fillId="0" borderId="5" xfId="0" applyNumberFormat="1" applyFont="1" applyBorder="1" applyAlignment="1">
      <alignment horizontal="centerContinuous" wrapText="1"/>
    </xf>
    <xf numFmtId="3" fontId="17" fillId="2" borderId="4" xfId="0" applyNumberFormat="1" applyFont="1" applyFill="1" applyBorder="1" applyAlignment="1">
      <alignment horizontal="centerContinuous" vertical="center"/>
    </xf>
    <xf numFmtId="3" fontId="13" fillId="2" borderId="11" xfId="19" applyNumberFormat="1" applyFont="1" applyFill="1" applyBorder="1" applyAlignment="1">
      <alignment horizontal="center" vertical="center" wrapText="1"/>
      <protection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Continuous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Continuous" vertical="center" wrapText="1"/>
    </xf>
    <xf numFmtId="4" fontId="17" fillId="2" borderId="2" xfId="19" applyNumberFormat="1" applyFont="1" applyFill="1" applyBorder="1" applyAlignment="1">
      <alignment horizontal="center" vertical="center" wrapText="1"/>
      <protection/>
    </xf>
    <xf numFmtId="3" fontId="13" fillId="2" borderId="2" xfId="0" applyNumberFormat="1" applyFont="1" applyFill="1" applyBorder="1" applyAlignment="1">
      <alignment horizontal="centerContinuous" vertical="center" wrapText="1"/>
    </xf>
    <xf numFmtId="3" fontId="17" fillId="2" borderId="2" xfId="19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4" fontId="13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1" fontId="16" fillId="2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" fontId="15" fillId="2" borderId="0" xfId="0" applyNumberFormat="1" applyFont="1" applyFill="1" applyBorder="1" applyAlignment="1">
      <alignment/>
    </xf>
    <xf numFmtId="1" fontId="16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4" fontId="19" fillId="2" borderId="0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7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5 (2)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D5" sqref="D5"/>
    </sheetView>
  </sheetViews>
  <sheetFormatPr defaultColWidth="9.140625" defaultRowHeight="12.75"/>
  <cols>
    <col min="1" max="1" width="63.140625" style="0" customWidth="1"/>
    <col min="2" max="2" width="13.57421875" style="0" customWidth="1"/>
  </cols>
  <sheetData>
    <row r="1" spans="1:2" ht="27.75" customHeight="1">
      <c r="A1" s="194" t="s">
        <v>969</v>
      </c>
      <c r="B1" s="194"/>
    </row>
    <row r="2" ht="30" customHeight="1"/>
    <row r="3" spans="1:2" ht="34.5" customHeight="1">
      <c r="A3" s="194" t="s">
        <v>970</v>
      </c>
      <c r="B3" s="194"/>
    </row>
    <row r="4" spans="1:2" ht="34.5" customHeight="1">
      <c r="A4" s="54"/>
      <c r="B4" s="54"/>
    </row>
    <row r="5" spans="1:2" ht="34.5" customHeight="1">
      <c r="A5" s="54"/>
      <c r="B5" s="54"/>
    </row>
    <row r="7" spans="1:2" ht="15.75">
      <c r="A7" s="194" t="s">
        <v>950</v>
      </c>
      <c r="B7" s="194"/>
    </row>
    <row r="9" ht="30" customHeight="1"/>
    <row r="11" spans="1:2" s="1" customFormat="1" ht="14.25">
      <c r="A11" s="1" t="s">
        <v>971</v>
      </c>
      <c r="B11" s="1">
        <v>3</v>
      </c>
    </row>
    <row r="12" ht="30" customHeight="1"/>
    <row r="13" spans="1:2" s="1" customFormat="1" ht="14.25">
      <c r="A13" s="1" t="s">
        <v>972</v>
      </c>
      <c r="B13" s="1">
        <v>6</v>
      </c>
    </row>
    <row r="14" ht="30" customHeight="1"/>
    <row r="15" s="1" customFormat="1" ht="14.25">
      <c r="A15" s="1" t="s">
        <v>973</v>
      </c>
    </row>
    <row r="16" spans="1:2" s="1" customFormat="1" ht="14.25">
      <c r="A16" s="1" t="s">
        <v>974</v>
      </c>
      <c r="B16" s="1">
        <v>8</v>
      </c>
    </row>
    <row r="17" ht="30" customHeight="1"/>
    <row r="18" s="1" customFormat="1" ht="14.25">
      <c r="A18" s="1" t="s">
        <v>975</v>
      </c>
    </row>
    <row r="19" spans="1:2" s="1" customFormat="1" ht="14.25">
      <c r="A19" s="1" t="s">
        <v>976</v>
      </c>
      <c r="B19" s="1">
        <v>25</v>
      </c>
    </row>
    <row r="20" ht="30" customHeight="1"/>
    <row r="21" s="1" customFormat="1" ht="14.25"/>
    <row r="22" s="1" customFormat="1" ht="14.25"/>
    <row r="23" s="1" customFormat="1" ht="14.25"/>
    <row r="24" s="1" customFormat="1" ht="14.25"/>
    <row r="25" s="1" customFormat="1" ht="20.25">
      <c r="A25" s="2"/>
    </row>
    <row r="26" s="1" customFormat="1" ht="20.25">
      <c r="A26" s="2"/>
    </row>
    <row r="27" s="1" customFormat="1" ht="20.25">
      <c r="A27" s="2"/>
    </row>
    <row r="28" s="1" customFormat="1" ht="20.25">
      <c r="A28" s="2"/>
    </row>
    <row r="29" s="1" customFormat="1" ht="20.25">
      <c r="A29" s="2"/>
    </row>
    <row r="30" s="1" customFormat="1" ht="20.25">
      <c r="A30" s="2"/>
    </row>
    <row r="31" s="1" customFormat="1" ht="20.25">
      <c r="A31" s="2"/>
    </row>
    <row r="32" s="1" customFormat="1" ht="20.25">
      <c r="A32" s="2"/>
    </row>
    <row r="33" s="1" customFormat="1" ht="20.25">
      <c r="A33" s="2"/>
    </row>
    <row r="34" s="1" customFormat="1" ht="20.25">
      <c r="A34" s="2"/>
    </row>
    <row r="35" s="1" customFormat="1" ht="20.25">
      <c r="A35" s="2"/>
    </row>
    <row r="36" s="1" customFormat="1" ht="20.25">
      <c r="A36" s="2"/>
    </row>
    <row r="37" s="1" customFormat="1" ht="14.25"/>
    <row r="38" s="1" customFormat="1" ht="14.25"/>
    <row r="39" s="1" customFormat="1" ht="14.25"/>
    <row r="40" s="1" customFormat="1" ht="14.25"/>
    <row r="41" s="1" customFormat="1" ht="20.25">
      <c r="A41" s="2"/>
    </row>
    <row r="42" s="1" customFormat="1" ht="20.25">
      <c r="A42" s="2"/>
    </row>
    <row r="43" s="1" customFormat="1" ht="20.25">
      <c r="A43" s="2"/>
    </row>
    <row r="44" s="1" customFormat="1" ht="20.25">
      <c r="A44" s="2"/>
    </row>
    <row r="45" s="1" customFormat="1" ht="14.25"/>
    <row r="46" s="1" customFormat="1" ht="14.25"/>
    <row r="47" s="1" customFormat="1" ht="14.25"/>
    <row r="48" s="1" customFormat="1" ht="14.25"/>
    <row r="49" s="1" customFormat="1" ht="20.25">
      <c r="A49" s="2"/>
    </row>
    <row r="50" s="1" customFormat="1" ht="20.25">
      <c r="A50" s="2"/>
    </row>
    <row r="51" s="1" customFormat="1" ht="20.25">
      <c r="A51" s="2"/>
    </row>
    <row r="52" s="1" customFormat="1" ht="20.25">
      <c r="A52" s="2"/>
    </row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20.25">
      <c r="A58" s="2"/>
    </row>
    <row r="59" s="1" customFormat="1" ht="20.25">
      <c r="A59" s="2"/>
    </row>
    <row r="60" s="1" customFormat="1" ht="20.25">
      <c r="A60" s="2"/>
    </row>
    <row r="61" s="1" customFormat="1" ht="20.25">
      <c r="A61" s="2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</sheetData>
  <mergeCells count="3">
    <mergeCell ref="A1:B1"/>
    <mergeCell ref="A7:B7"/>
    <mergeCell ref="A3:B3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C159" sqref="C159"/>
    </sheetView>
  </sheetViews>
  <sheetFormatPr defaultColWidth="9.140625" defaultRowHeight="12.75"/>
  <cols>
    <col min="1" max="1" width="40.7109375" style="3" customWidth="1"/>
    <col min="2" max="5" width="12.28125" style="3" customWidth="1"/>
    <col min="6" max="16384" width="9.140625" style="3" customWidth="1"/>
  </cols>
  <sheetData>
    <row r="1" spans="1:5" s="11" customFormat="1" ht="15.75">
      <c r="A1" s="194" t="s">
        <v>957</v>
      </c>
      <c r="B1" s="194"/>
      <c r="C1" s="194"/>
      <c r="D1" s="194"/>
      <c r="E1" s="194"/>
    </row>
    <row r="2" spans="1:8" s="11" customFormat="1" ht="15.75">
      <c r="A2" s="10"/>
      <c r="B2" s="10"/>
      <c r="C2" s="10"/>
      <c r="D2" s="10"/>
      <c r="E2" s="10"/>
      <c r="H2" s="33"/>
    </row>
    <row r="3" spans="1:5" s="23" customFormat="1" ht="15.75">
      <c r="A3" s="10"/>
      <c r="B3" s="10"/>
      <c r="C3" s="10"/>
      <c r="D3" s="10"/>
      <c r="E3" s="34" t="s">
        <v>951</v>
      </c>
    </row>
    <row r="4" spans="1:9" s="12" customFormat="1" ht="12">
      <c r="A4" s="14" t="s">
        <v>1001</v>
      </c>
      <c r="B4" s="15" t="s">
        <v>1002</v>
      </c>
      <c r="C4" s="15" t="s">
        <v>1013</v>
      </c>
      <c r="D4" s="15" t="s">
        <v>1014</v>
      </c>
      <c r="E4" s="15" t="s">
        <v>1003</v>
      </c>
      <c r="G4" s="23"/>
      <c r="H4" s="23"/>
      <c r="I4" s="23"/>
    </row>
    <row r="5" spans="1:9" s="12" customFormat="1" ht="12">
      <c r="A5" s="16"/>
      <c r="B5" s="17" t="s">
        <v>1004</v>
      </c>
      <c r="C5" s="17" t="s">
        <v>1005</v>
      </c>
      <c r="D5" s="17" t="s">
        <v>1004</v>
      </c>
      <c r="E5" s="17" t="s">
        <v>1006</v>
      </c>
      <c r="G5" s="23"/>
      <c r="H5" s="23"/>
      <c r="I5" s="23"/>
    </row>
    <row r="6" spans="1:9" s="29" customFormat="1" ht="10.5" customHeight="1">
      <c r="A6" s="18">
        <v>1</v>
      </c>
      <c r="B6" s="18">
        <v>4</v>
      </c>
      <c r="C6" s="18">
        <v>3</v>
      </c>
      <c r="D6" s="18">
        <v>4</v>
      </c>
      <c r="E6" s="28">
        <v>5</v>
      </c>
      <c r="F6" s="26"/>
      <c r="G6" s="8"/>
      <c r="H6" s="8"/>
      <c r="I6" s="8"/>
    </row>
    <row r="7" spans="1:9" ht="12">
      <c r="A7" s="32"/>
      <c r="B7" s="27"/>
      <c r="D7" s="27"/>
      <c r="G7" s="23"/>
      <c r="H7" s="23"/>
      <c r="I7" s="23"/>
    </row>
    <row r="8" spans="1:5" s="23" customFormat="1" ht="12.75">
      <c r="A8" s="30" t="s">
        <v>960</v>
      </c>
      <c r="B8" s="27">
        <f>SUM(B10+B22+B61)</f>
        <v>380350768</v>
      </c>
      <c r="C8" s="27">
        <f>SUM(C10+C22+C61)</f>
        <v>397437543</v>
      </c>
      <c r="D8" s="27">
        <f>SUM(D10+D22+D61)</f>
        <v>397524726</v>
      </c>
      <c r="E8" s="22">
        <f>D8/C8*100</f>
        <v>100.02193627691585</v>
      </c>
    </row>
    <row r="9" spans="1:9" ht="12">
      <c r="A9" s="32"/>
      <c r="E9" s="24"/>
      <c r="G9" s="23"/>
      <c r="H9" s="23"/>
      <c r="I9" s="23"/>
    </row>
    <row r="10" spans="1:5" s="23" customFormat="1" ht="12.75">
      <c r="A10" s="35" t="s">
        <v>958</v>
      </c>
      <c r="B10" s="27">
        <f>SUM(B12+B13+B17)</f>
        <v>206794291</v>
      </c>
      <c r="C10" s="27">
        <f>SUM(C12+C13+C17)</f>
        <v>220690459</v>
      </c>
      <c r="D10" s="27">
        <f>SUM(D12+D13+D17)</f>
        <v>220243549</v>
      </c>
      <c r="E10" s="22">
        <f>D10/C10*100</f>
        <v>99.79749464384412</v>
      </c>
    </row>
    <row r="11" spans="1:5" ht="12">
      <c r="A11" s="23"/>
      <c r="B11" s="8"/>
      <c r="C11" s="8"/>
      <c r="D11" s="8"/>
      <c r="E11" s="24"/>
    </row>
    <row r="12" spans="1:5" ht="12">
      <c r="A12" s="3" t="s">
        <v>1016</v>
      </c>
      <c r="B12" s="36">
        <v>157792478</v>
      </c>
      <c r="C12" s="36">
        <v>174027979</v>
      </c>
      <c r="D12" s="36">
        <v>172556009</v>
      </c>
      <c r="E12" s="24">
        <f aca="true" t="shared" si="0" ref="E12:E19">D12/C12*100</f>
        <v>99.15417623737387</v>
      </c>
    </row>
    <row r="13" spans="1:5" ht="12">
      <c r="A13" s="37" t="s">
        <v>900</v>
      </c>
      <c r="B13" s="27">
        <f>SUM(B14:B16)</f>
        <v>48259714</v>
      </c>
      <c r="C13" s="27">
        <f>SUM(C14:C16)</f>
        <v>45681804</v>
      </c>
      <c r="D13" s="27">
        <f>SUM(D14:D16)</f>
        <v>46602214</v>
      </c>
      <c r="E13" s="22">
        <f t="shared" si="0"/>
        <v>102.01482848619551</v>
      </c>
    </row>
    <row r="14" spans="1:5" ht="12">
      <c r="A14" s="3" t="s">
        <v>901</v>
      </c>
      <c r="B14" s="36">
        <v>18021841</v>
      </c>
      <c r="C14" s="36">
        <v>20543418</v>
      </c>
      <c r="D14" s="36">
        <v>20296352</v>
      </c>
      <c r="E14" s="24">
        <f t="shared" si="0"/>
        <v>98.79734716004901</v>
      </c>
    </row>
    <row r="15" spans="1:5" ht="12">
      <c r="A15" s="3" t="s">
        <v>902</v>
      </c>
      <c r="B15" s="8">
        <v>27373032</v>
      </c>
      <c r="C15" s="8">
        <v>23136007</v>
      </c>
      <c r="D15" s="8">
        <v>24460557</v>
      </c>
      <c r="E15" s="24">
        <f t="shared" si="0"/>
        <v>105.72505877958976</v>
      </c>
    </row>
    <row r="16" spans="1:5" ht="12">
      <c r="A16" s="3" t="s">
        <v>903</v>
      </c>
      <c r="B16" s="8">
        <v>2864841</v>
      </c>
      <c r="C16" s="8">
        <v>2002379</v>
      </c>
      <c r="D16" s="8">
        <v>1845305</v>
      </c>
      <c r="E16" s="24">
        <f t="shared" si="0"/>
        <v>92.15563087707173</v>
      </c>
    </row>
    <row r="17" spans="1:5" ht="12">
      <c r="A17" s="23" t="s">
        <v>904</v>
      </c>
      <c r="B17" s="27">
        <f>SUM(B18:B20)</f>
        <v>742099</v>
      </c>
      <c r="C17" s="27">
        <f>SUM(C18:C20)</f>
        <v>980676</v>
      </c>
      <c r="D17" s="27">
        <f>SUM(D18:D20)</f>
        <v>1085326</v>
      </c>
      <c r="E17" s="22">
        <f t="shared" si="0"/>
        <v>110.67121047114439</v>
      </c>
    </row>
    <row r="18" spans="1:5" ht="12">
      <c r="A18" s="3" t="s">
        <v>905</v>
      </c>
      <c r="B18" s="8">
        <v>697241</v>
      </c>
      <c r="C18" s="8">
        <v>977335</v>
      </c>
      <c r="D18" s="8">
        <v>1081964</v>
      </c>
      <c r="E18" s="24">
        <f t="shared" si="0"/>
        <v>110.70554108877712</v>
      </c>
    </row>
    <row r="19" spans="1:5" ht="12">
      <c r="A19" s="3" t="s">
        <v>906</v>
      </c>
      <c r="B19" s="8">
        <v>188</v>
      </c>
      <c r="C19" s="8">
        <v>3341</v>
      </c>
      <c r="D19" s="8">
        <v>3362</v>
      </c>
      <c r="E19" s="24">
        <f t="shared" si="0"/>
        <v>100.62855432505238</v>
      </c>
    </row>
    <row r="20" spans="1:5" ht="12">
      <c r="A20" s="3" t="s">
        <v>1017</v>
      </c>
      <c r="B20" s="8">
        <v>44670</v>
      </c>
      <c r="C20" s="8"/>
      <c r="D20" s="8"/>
      <c r="E20" s="24"/>
    </row>
    <row r="21" spans="2:5" ht="12">
      <c r="B21" s="8"/>
      <c r="C21" s="8"/>
      <c r="D21" s="8"/>
      <c r="E21" s="24"/>
    </row>
    <row r="22" spans="1:5" s="23" customFormat="1" ht="12.75">
      <c r="A22" s="35" t="s">
        <v>959</v>
      </c>
      <c r="B22" s="27">
        <f>SUM(B25+B27+B28+B41+B42+B54+B57)</f>
        <v>43824211</v>
      </c>
      <c r="C22" s="27">
        <f>SUM(C25+C27+C28+C41+C42+C54+C57)</f>
        <v>45453364</v>
      </c>
      <c r="D22" s="27">
        <f>SUM(D25+D27+D28+D41+D42+D54+D57)</f>
        <v>44211227</v>
      </c>
      <c r="E22" s="22">
        <f>D22/C22*100</f>
        <v>97.267227569779</v>
      </c>
    </row>
    <row r="23" spans="1:5" ht="12">
      <c r="A23" s="23"/>
      <c r="B23" s="8"/>
      <c r="C23" s="8"/>
      <c r="D23" s="8"/>
      <c r="E23" s="24"/>
    </row>
    <row r="24" spans="1:5" ht="12">
      <c r="A24" s="3" t="s">
        <v>908</v>
      </c>
      <c r="B24" s="8"/>
      <c r="C24" s="8"/>
      <c r="D24" s="8"/>
      <c r="E24" s="24"/>
    </row>
    <row r="25" spans="1:5" ht="12">
      <c r="A25" s="3" t="s">
        <v>977</v>
      </c>
      <c r="B25" s="8">
        <v>170019</v>
      </c>
      <c r="C25" s="8">
        <v>120773</v>
      </c>
      <c r="D25" s="8">
        <v>136838</v>
      </c>
      <c r="E25" s="24">
        <f>D25/C25*100</f>
        <v>113.30181414720177</v>
      </c>
    </row>
    <row r="26" spans="1:5" ht="12">
      <c r="A26" s="3" t="s">
        <v>909</v>
      </c>
      <c r="B26" s="12"/>
      <c r="C26" s="12"/>
      <c r="D26" s="12"/>
      <c r="E26" s="12"/>
    </row>
    <row r="27" spans="1:5" ht="12">
      <c r="A27" s="3" t="s">
        <v>978</v>
      </c>
      <c r="B27" s="8">
        <v>196109</v>
      </c>
      <c r="C27" s="8">
        <v>202741</v>
      </c>
      <c r="D27" s="8">
        <v>206355</v>
      </c>
      <c r="E27" s="24">
        <f>D27/C27*100</f>
        <v>101.78256987979736</v>
      </c>
    </row>
    <row r="28" spans="1:5" ht="12">
      <c r="A28" s="23" t="s">
        <v>910</v>
      </c>
      <c r="B28" s="27">
        <f>SUM(B29:B40)</f>
        <v>27124736</v>
      </c>
      <c r="C28" s="27">
        <f>SUM(C29:C40)</f>
        <v>30042534</v>
      </c>
      <c r="D28" s="27">
        <f>SUM(D29:D40)</f>
        <v>29499871</v>
      </c>
      <c r="E28" s="22">
        <f>D28/C28*100</f>
        <v>98.19368432769353</v>
      </c>
    </row>
    <row r="29" spans="1:5" ht="12">
      <c r="A29" s="3" t="s">
        <v>911</v>
      </c>
      <c r="B29" s="8">
        <v>116925</v>
      </c>
      <c r="C29" s="8">
        <v>165113</v>
      </c>
      <c r="D29" s="8">
        <v>165311</v>
      </c>
      <c r="E29" s="24">
        <f>D29/C29*100</f>
        <v>100.1199178744254</v>
      </c>
    </row>
    <row r="30" ht="12">
      <c r="A30" s="3" t="s">
        <v>912</v>
      </c>
    </row>
    <row r="31" spans="1:5" ht="12">
      <c r="A31" s="3" t="s">
        <v>979</v>
      </c>
      <c r="B31" s="8">
        <v>406077</v>
      </c>
      <c r="C31" s="8">
        <v>385428</v>
      </c>
      <c r="D31" s="8">
        <v>290943</v>
      </c>
      <c r="E31" s="24">
        <f>D31/C31*100</f>
        <v>75.48569382608426</v>
      </c>
    </row>
    <row r="32" spans="1:5" ht="12">
      <c r="A32" s="3" t="s">
        <v>913</v>
      </c>
      <c r="B32" s="12"/>
      <c r="C32" s="12"/>
      <c r="D32" s="12"/>
      <c r="E32" s="12"/>
    </row>
    <row r="33" spans="1:5" ht="12">
      <c r="A33" s="3" t="s">
        <v>980</v>
      </c>
      <c r="B33" s="12"/>
      <c r="C33" s="12"/>
      <c r="D33" s="12"/>
      <c r="E33" s="24"/>
    </row>
    <row r="34" spans="1:5" ht="12">
      <c r="A34" s="3" t="s">
        <v>981</v>
      </c>
      <c r="B34" s="8">
        <v>83018</v>
      </c>
      <c r="C34" s="8">
        <v>64190</v>
      </c>
      <c r="D34" s="8">
        <v>61185</v>
      </c>
      <c r="E34" s="24">
        <f>D34/C34*100</f>
        <v>95.31858544944696</v>
      </c>
    </row>
    <row r="35" spans="1:5" ht="12">
      <c r="A35" s="3" t="s">
        <v>914</v>
      </c>
      <c r="B35" s="8">
        <v>17159</v>
      </c>
      <c r="C35" s="8">
        <v>13438</v>
      </c>
      <c r="D35" s="8">
        <v>7775</v>
      </c>
      <c r="E35" s="24">
        <f>D35/C35*100</f>
        <v>57.85831224884655</v>
      </c>
    </row>
    <row r="36" spans="1:5" ht="12">
      <c r="A36" s="3" t="s">
        <v>915</v>
      </c>
      <c r="B36" s="8">
        <v>646737</v>
      </c>
      <c r="C36" s="8">
        <v>1189221</v>
      </c>
      <c r="D36" s="8">
        <v>799159</v>
      </c>
      <c r="E36" s="24">
        <f>D36/C36*100</f>
        <v>67.20020921258538</v>
      </c>
    </row>
    <row r="37" spans="1:5" ht="24">
      <c r="A37" s="44" t="s">
        <v>982</v>
      </c>
      <c r="B37" s="8">
        <v>24488416</v>
      </c>
      <c r="C37" s="8">
        <v>26343920</v>
      </c>
      <c r="D37" s="8">
        <v>26350274</v>
      </c>
      <c r="E37" s="24">
        <f>D37/C37*100</f>
        <v>100.02411941730767</v>
      </c>
    </row>
    <row r="38" spans="1:5" ht="12">
      <c r="A38" s="3" t="s">
        <v>916</v>
      </c>
      <c r="B38" s="12"/>
      <c r="C38" s="12"/>
      <c r="D38" s="12"/>
      <c r="E38" s="24"/>
    </row>
    <row r="39" spans="1:5" ht="12">
      <c r="A39" s="3" t="s">
        <v>983</v>
      </c>
      <c r="B39" s="8">
        <v>1333091</v>
      </c>
      <c r="C39" s="8">
        <v>1796404</v>
      </c>
      <c r="D39" s="8">
        <v>1738883</v>
      </c>
      <c r="E39" s="24">
        <f>D39/C39*100</f>
        <v>96.79799198843912</v>
      </c>
    </row>
    <row r="40" spans="1:5" ht="12">
      <c r="A40" s="3" t="s">
        <v>926</v>
      </c>
      <c r="B40" s="8">
        <v>33313</v>
      </c>
      <c r="C40" s="8">
        <v>84820</v>
      </c>
      <c r="D40" s="8">
        <v>86341</v>
      </c>
      <c r="E40" s="24">
        <f>D40/C40*100</f>
        <v>101.79320914878566</v>
      </c>
    </row>
    <row r="41" spans="1:5" ht="12">
      <c r="A41" s="23" t="s">
        <v>927</v>
      </c>
      <c r="B41" s="27">
        <v>249132</v>
      </c>
      <c r="C41" s="27">
        <v>271064</v>
      </c>
      <c r="D41" s="27">
        <v>279258</v>
      </c>
      <c r="E41" s="22">
        <f>D41/C41*100</f>
        <v>103.0229023404067</v>
      </c>
    </row>
    <row r="42" spans="1:5" ht="12">
      <c r="A42" s="37" t="s">
        <v>928</v>
      </c>
      <c r="B42" s="27">
        <f>SUM(B44:B52)</f>
        <v>15675380</v>
      </c>
      <c r="C42" s="27">
        <f>SUM(C44:C52)</f>
        <v>14056907</v>
      </c>
      <c r="D42" s="27">
        <f>SUM(D44:D52)</f>
        <v>13389042</v>
      </c>
      <c r="E42" s="22">
        <f>D42/C42*100</f>
        <v>95.24884812853924</v>
      </c>
    </row>
    <row r="43" spans="1:5" ht="12">
      <c r="A43" s="3" t="s">
        <v>929</v>
      </c>
      <c r="B43" s="8"/>
      <c r="C43" s="8"/>
      <c r="D43" s="8"/>
      <c r="E43" s="24"/>
    </row>
    <row r="44" spans="1:5" ht="12">
      <c r="A44" s="3" t="s">
        <v>984</v>
      </c>
      <c r="B44" s="8">
        <v>17679</v>
      </c>
      <c r="C44" s="8">
        <v>52968</v>
      </c>
      <c r="D44" s="8">
        <v>29507</v>
      </c>
      <c r="E44" s="24">
        <f>D44/C44*100</f>
        <v>55.707219453254794</v>
      </c>
    </row>
    <row r="45" spans="1:5" ht="12">
      <c r="A45" s="3" t="s">
        <v>930</v>
      </c>
      <c r="B45" s="8"/>
      <c r="C45" s="8"/>
      <c r="D45" s="8"/>
      <c r="E45" s="24"/>
    </row>
    <row r="46" spans="1:5" ht="12">
      <c r="A46" s="3" t="s">
        <v>985</v>
      </c>
      <c r="B46" s="8">
        <v>5406</v>
      </c>
      <c r="C46" s="8">
        <v>48222</v>
      </c>
      <c r="D46" s="8">
        <v>49534</v>
      </c>
      <c r="E46" s="24">
        <f>D46/C46*100</f>
        <v>102.72074986520676</v>
      </c>
    </row>
    <row r="47" spans="1:5" ht="12">
      <c r="A47" s="3" t="s">
        <v>931</v>
      </c>
      <c r="B47" s="8">
        <v>434076</v>
      </c>
      <c r="C47" s="8">
        <v>466819</v>
      </c>
      <c r="D47" s="8">
        <v>473610</v>
      </c>
      <c r="E47" s="24">
        <f>D47/C47*100</f>
        <v>101.45473941720454</v>
      </c>
    </row>
    <row r="48" spans="1:5" ht="12">
      <c r="A48" s="3" t="s">
        <v>932</v>
      </c>
      <c r="B48" s="12"/>
      <c r="C48" s="12"/>
      <c r="D48" s="12"/>
      <c r="E48" s="24"/>
    </row>
    <row r="49" spans="1:5" ht="12">
      <c r="A49" s="3" t="s">
        <v>979</v>
      </c>
      <c r="B49" s="8">
        <v>9807975</v>
      </c>
      <c r="C49" s="8">
        <v>9194082</v>
      </c>
      <c r="D49" s="8">
        <v>8697411</v>
      </c>
      <c r="E49" s="24">
        <f>D49/C49*100</f>
        <v>94.59792723188677</v>
      </c>
    </row>
    <row r="50" spans="1:5" ht="12">
      <c r="A50" s="3" t="s">
        <v>933</v>
      </c>
      <c r="B50" s="12"/>
      <c r="C50" s="12"/>
      <c r="D50" s="12"/>
      <c r="E50" s="24"/>
    </row>
    <row r="51" spans="1:5" ht="12">
      <c r="A51" s="3" t="s">
        <v>986</v>
      </c>
      <c r="B51" s="8">
        <v>518086</v>
      </c>
      <c r="C51" s="8">
        <v>481228</v>
      </c>
      <c r="D51" s="8">
        <v>473648</v>
      </c>
      <c r="E51" s="24">
        <f>D51/C51*100</f>
        <v>98.42486305867489</v>
      </c>
    </row>
    <row r="52" spans="1:5" ht="12">
      <c r="A52" s="3" t="s">
        <v>934</v>
      </c>
      <c r="B52" s="8">
        <v>4892158</v>
      </c>
      <c r="C52" s="8">
        <v>3813588</v>
      </c>
      <c r="D52" s="8">
        <v>3665332</v>
      </c>
      <c r="E52" s="24">
        <f>D52/C52*100</f>
        <v>96.11242745676775</v>
      </c>
    </row>
    <row r="53" spans="1:5" ht="12">
      <c r="A53" s="23" t="s">
        <v>1025</v>
      </c>
      <c r="B53" s="8"/>
      <c r="C53" s="8"/>
      <c r="D53" s="8"/>
      <c r="E53" s="24"/>
    </row>
    <row r="54" spans="1:5" ht="12">
      <c r="A54" s="23" t="s">
        <v>919</v>
      </c>
      <c r="B54" s="27">
        <f>SUM(B55:B56)</f>
        <v>352443</v>
      </c>
      <c r="C54" s="27">
        <f>SUM(C55:C56)</f>
        <v>685184</v>
      </c>
      <c r="D54" s="27">
        <f>SUM(D55:D56)</f>
        <v>628240</v>
      </c>
      <c r="E54" s="22">
        <f>D54/C54*100</f>
        <v>91.68923967868486</v>
      </c>
    </row>
    <row r="55" spans="1:5" ht="12">
      <c r="A55" s="3" t="s">
        <v>935</v>
      </c>
      <c r="B55" s="8">
        <v>2331</v>
      </c>
      <c r="C55" s="8">
        <v>120737</v>
      </c>
      <c r="D55" s="8">
        <v>120751</v>
      </c>
      <c r="E55" s="24">
        <f>D55/C55*100</f>
        <v>100.01159545127013</v>
      </c>
    </row>
    <row r="56" spans="1:5" ht="12">
      <c r="A56" s="3" t="s">
        <v>936</v>
      </c>
      <c r="B56" s="8">
        <v>350112</v>
      </c>
      <c r="C56" s="8">
        <v>564447</v>
      </c>
      <c r="D56" s="8">
        <v>507489</v>
      </c>
      <c r="E56" s="24">
        <f>D56/C56*100</f>
        <v>89.90906143535177</v>
      </c>
    </row>
    <row r="57" spans="1:5" ht="12">
      <c r="A57" s="23" t="s">
        <v>937</v>
      </c>
      <c r="B57" s="27">
        <v>56392</v>
      </c>
      <c r="C57" s="27">
        <v>74161</v>
      </c>
      <c r="D57" s="27">
        <v>71623</v>
      </c>
      <c r="E57" s="22">
        <f>D57/C57*100</f>
        <v>96.57771605021507</v>
      </c>
    </row>
    <row r="58" spans="2:5" ht="12">
      <c r="B58" s="8"/>
      <c r="C58" s="8"/>
      <c r="D58" s="8"/>
      <c r="E58" s="24"/>
    </row>
    <row r="59" spans="1:5" s="23" customFormat="1" ht="12.75">
      <c r="A59" s="38" t="s">
        <v>938</v>
      </c>
      <c r="B59" s="27">
        <f>SUM(B10+B22)</f>
        <v>250618502</v>
      </c>
      <c r="C59" s="27">
        <f>SUM(C10+C22)</f>
        <v>266143823</v>
      </c>
      <c r="D59" s="27">
        <f>SUM(D10+D22)</f>
        <v>264454776</v>
      </c>
      <c r="E59" s="22">
        <f>D59/C59*100</f>
        <v>99.36536306536784</v>
      </c>
    </row>
    <row r="60" spans="2:5" s="23" customFormat="1" ht="12">
      <c r="B60" s="27"/>
      <c r="C60" s="27"/>
      <c r="D60" s="27"/>
      <c r="E60" s="22"/>
    </row>
    <row r="61" spans="1:5" s="23" customFormat="1" ht="12.75">
      <c r="A61" s="35" t="s">
        <v>961</v>
      </c>
      <c r="B61" s="27">
        <f>SUM(B63+B69+B75+B79)</f>
        <v>129732266</v>
      </c>
      <c r="C61" s="27">
        <f>SUM(C63+C69+C75+C79)</f>
        <v>131293720</v>
      </c>
      <c r="D61" s="27">
        <f>SUM(D63+D69+D75+D79)</f>
        <v>133069950</v>
      </c>
      <c r="E61" s="22">
        <f>D61/C61*100</f>
        <v>101.35286744864874</v>
      </c>
    </row>
    <row r="62" spans="2:5" s="23" customFormat="1" ht="12">
      <c r="B62" s="27"/>
      <c r="C62" s="27"/>
      <c r="D62" s="27"/>
      <c r="E62" s="22"/>
    </row>
    <row r="63" spans="1:5" ht="12">
      <c r="A63" s="37" t="s">
        <v>939</v>
      </c>
      <c r="B63" s="27">
        <f>SUM(B65:B68)</f>
        <v>5924725</v>
      </c>
      <c r="C63" s="27">
        <f>SUM(C65:C68)</f>
        <v>6625644</v>
      </c>
      <c r="D63" s="27">
        <f>SUM(D65:D68)</f>
        <v>6399164</v>
      </c>
      <c r="E63" s="22">
        <f>D63/C63*100</f>
        <v>96.58176624038357</v>
      </c>
    </row>
    <row r="64" spans="1:5" ht="12">
      <c r="A64" s="49" t="s">
        <v>940</v>
      </c>
      <c r="B64" s="12"/>
      <c r="C64" s="12"/>
      <c r="D64" s="12"/>
      <c r="E64" s="12"/>
    </row>
    <row r="65" spans="1:5" ht="12">
      <c r="A65" s="49" t="s">
        <v>992</v>
      </c>
      <c r="B65" s="8">
        <v>4836422</v>
      </c>
      <c r="C65" s="8">
        <v>5315987</v>
      </c>
      <c r="D65" s="8">
        <v>5095795</v>
      </c>
      <c r="E65" s="24">
        <f>D65/C65*100</f>
        <v>95.85792817025323</v>
      </c>
    </row>
    <row r="66" spans="1:5" ht="12">
      <c r="A66" s="3" t="s">
        <v>941</v>
      </c>
      <c r="B66" s="12"/>
      <c r="C66" s="12"/>
      <c r="D66" s="12"/>
      <c r="E66" s="12"/>
    </row>
    <row r="67" spans="1:5" ht="12">
      <c r="A67" s="3" t="s">
        <v>993</v>
      </c>
      <c r="B67" s="8">
        <v>145992</v>
      </c>
      <c r="C67" s="8">
        <v>271377</v>
      </c>
      <c r="D67" s="8">
        <v>264901</v>
      </c>
      <c r="E67" s="24">
        <f aca="true" t="shared" si="1" ref="E67:E72">D67/C67*100</f>
        <v>97.61365185701074</v>
      </c>
    </row>
    <row r="68" spans="1:5" ht="12">
      <c r="A68" s="3" t="s">
        <v>942</v>
      </c>
      <c r="B68" s="8">
        <v>942311</v>
      </c>
      <c r="C68" s="8">
        <v>1038280</v>
      </c>
      <c r="D68" s="8">
        <v>1038468</v>
      </c>
      <c r="E68" s="24">
        <f t="shared" si="1"/>
        <v>100.01810686905266</v>
      </c>
    </row>
    <row r="69" spans="1:5" ht="12">
      <c r="A69" s="37" t="s">
        <v>943</v>
      </c>
      <c r="B69" s="27">
        <f>SUM(B70+B72)</f>
        <v>96352881</v>
      </c>
      <c r="C69" s="27">
        <f>SUM(C70+C72)</f>
        <v>93406096</v>
      </c>
      <c r="D69" s="27">
        <f>SUM(D70+D72+D73)</f>
        <v>95361112</v>
      </c>
      <c r="E69" s="22">
        <f t="shared" si="1"/>
        <v>102.0930282751567</v>
      </c>
    </row>
    <row r="70" spans="1:5" ht="12">
      <c r="A70" s="3" t="s">
        <v>944</v>
      </c>
      <c r="B70" s="8">
        <v>8009216</v>
      </c>
      <c r="C70" s="8">
        <v>231029</v>
      </c>
      <c r="D70" s="8">
        <v>231225</v>
      </c>
      <c r="E70" s="24">
        <f t="shared" si="1"/>
        <v>100.0848378342113</v>
      </c>
    </row>
    <row r="71" spans="1:5" ht="12">
      <c r="A71" s="39" t="s">
        <v>989</v>
      </c>
      <c r="B71" s="40">
        <v>89074</v>
      </c>
      <c r="C71" s="40">
        <v>67086</v>
      </c>
      <c r="D71" s="40">
        <v>67282</v>
      </c>
      <c r="E71" s="24">
        <f t="shared" si="1"/>
        <v>100.29216229913843</v>
      </c>
    </row>
    <row r="72" spans="1:5" ht="12">
      <c r="A72" s="3" t="s">
        <v>945</v>
      </c>
      <c r="B72" s="8">
        <v>88343665</v>
      </c>
      <c r="C72" s="8">
        <v>93175067</v>
      </c>
      <c r="D72" s="8">
        <v>93203442</v>
      </c>
      <c r="E72" s="24">
        <f t="shared" si="1"/>
        <v>100.0304534259149</v>
      </c>
    </row>
    <row r="73" spans="1:5" ht="24">
      <c r="A73" s="44" t="s">
        <v>990</v>
      </c>
      <c r="B73" s="8"/>
      <c r="C73" s="8"/>
      <c r="D73" s="8">
        <v>1926445</v>
      </c>
      <c r="E73" s="24"/>
    </row>
    <row r="74" spans="1:5" ht="12">
      <c r="A74" s="37" t="s">
        <v>946</v>
      </c>
      <c r="B74" s="12"/>
      <c r="C74" s="12"/>
      <c r="D74" s="12"/>
      <c r="E74" s="24"/>
    </row>
    <row r="75" spans="1:5" ht="12">
      <c r="A75" s="37" t="s">
        <v>947</v>
      </c>
      <c r="B75" s="8">
        <f>SUM(B76:B78)</f>
        <v>27220036</v>
      </c>
      <c r="C75" s="8">
        <f>SUM(C76:C78)</f>
        <v>30154214</v>
      </c>
      <c r="D75" s="8">
        <f>SUM(D76:D78)</f>
        <v>30154504</v>
      </c>
      <c r="E75" s="24">
        <f>D75/C75*100</f>
        <v>100.00096172296185</v>
      </c>
    </row>
    <row r="76" spans="1:5" ht="12">
      <c r="A76" s="3" t="s">
        <v>944</v>
      </c>
      <c r="B76" s="8">
        <v>27062540</v>
      </c>
      <c r="C76" s="8">
        <v>30154214</v>
      </c>
      <c r="D76" s="8">
        <v>30154504</v>
      </c>
      <c r="E76" s="24">
        <f>D76/C76*100</f>
        <v>100.00096172296185</v>
      </c>
    </row>
    <row r="77" spans="1:5" ht="12">
      <c r="A77" s="3" t="s">
        <v>945</v>
      </c>
      <c r="B77" s="8"/>
      <c r="C77" s="8"/>
      <c r="D77" s="8"/>
      <c r="E77" s="24"/>
    </row>
    <row r="78" spans="1:5" ht="24">
      <c r="A78" s="44" t="s">
        <v>991</v>
      </c>
      <c r="B78" s="8">
        <v>157496</v>
      </c>
      <c r="C78" s="8"/>
      <c r="D78" s="8"/>
      <c r="E78" s="24"/>
    </row>
    <row r="79" spans="1:5" ht="12">
      <c r="A79" s="37" t="s">
        <v>948</v>
      </c>
      <c r="B79" s="8">
        <v>234624</v>
      </c>
      <c r="C79" s="8">
        <v>1107766</v>
      </c>
      <c r="D79" s="8">
        <v>1155170</v>
      </c>
      <c r="E79" s="24">
        <f>D79/C79*100</f>
        <v>104.27924308924447</v>
      </c>
    </row>
    <row r="80" spans="3:5" ht="12">
      <c r="C80" s="8"/>
      <c r="D80" s="8"/>
      <c r="E80" s="24"/>
    </row>
    <row r="81" spans="1:5" s="12" customFormat="1" ht="25.5">
      <c r="A81" s="51" t="s">
        <v>963</v>
      </c>
      <c r="B81" s="21">
        <f>SUM(B83+B108)</f>
        <v>387175164</v>
      </c>
      <c r="C81" s="21">
        <f>SUM(C83+C108)</f>
        <v>392399416</v>
      </c>
      <c r="D81" s="21">
        <f>SUM(D83+D108)</f>
        <v>408622954</v>
      </c>
      <c r="E81" s="22">
        <f>D81/C81*100</f>
        <v>104.13444499112099</v>
      </c>
    </row>
    <row r="82" spans="1:5" ht="12">
      <c r="A82" s="20"/>
      <c r="B82" s="20"/>
      <c r="C82" s="20"/>
      <c r="D82" s="20"/>
      <c r="E82" s="20"/>
    </row>
    <row r="83" spans="1:5" ht="12.75">
      <c r="A83" s="6" t="s">
        <v>962</v>
      </c>
      <c r="B83" s="21">
        <f>SUM(B85:B106)</f>
        <v>356946801</v>
      </c>
      <c r="C83" s="21">
        <f>SUM(C85:C106)</f>
        <v>361406879</v>
      </c>
      <c r="D83" s="21">
        <f>SUM(D85:D106)</f>
        <v>378003037</v>
      </c>
      <c r="E83" s="22">
        <f>D83/C83*100</f>
        <v>104.59209798272822</v>
      </c>
    </row>
    <row r="84" spans="1:5" ht="12.75">
      <c r="A84" s="4"/>
      <c r="B84" s="20"/>
      <c r="C84" s="20"/>
      <c r="D84" s="20"/>
      <c r="E84" s="20"/>
    </row>
    <row r="85" spans="1:5" ht="12">
      <c r="A85" s="5" t="s">
        <v>1007</v>
      </c>
      <c r="B85" s="7">
        <v>40197583</v>
      </c>
      <c r="C85" s="7">
        <v>46888474</v>
      </c>
      <c r="D85" s="7">
        <v>45764079</v>
      </c>
      <c r="E85" s="24">
        <f>D85/C85*100</f>
        <v>97.60197996633458</v>
      </c>
    </row>
    <row r="86" spans="1:5" ht="12">
      <c r="A86" s="5" t="s">
        <v>1008</v>
      </c>
      <c r="B86" s="7">
        <v>336217</v>
      </c>
      <c r="C86" s="7">
        <v>157995</v>
      </c>
      <c r="D86" s="7">
        <v>143648</v>
      </c>
      <c r="E86" s="24">
        <f aca="true" t="shared" si="2" ref="E86:E92">D86/C86*100</f>
        <v>90.91933289028134</v>
      </c>
    </row>
    <row r="87" spans="1:5" ht="12">
      <c r="A87" s="5" t="s">
        <v>1009</v>
      </c>
      <c r="B87" s="7"/>
      <c r="C87" s="7"/>
      <c r="D87" s="7"/>
      <c r="E87" s="24"/>
    </row>
    <row r="88" spans="1:5" ht="12">
      <c r="A88" s="5" t="s">
        <v>1010</v>
      </c>
      <c r="B88" s="7">
        <v>5579105</v>
      </c>
      <c r="C88" s="7">
        <v>6066067</v>
      </c>
      <c r="D88" s="7">
        <v>5877015</v>
      </c>
      <c r="E88" s="24">
        <f t="shared" si="2"/>
        <v>96.88345018279554</v>
      </c>
    </row>
    <row r="89" spans="1:5" s="12" customFormat="1" ht="12">
      <c r="A89" s="5" t="s">
        <v>1011</v>
      </c>
      <c r="B89" s="7">
        <v>170372090</v>
      </c>
      <c r="C89" s="7">
        <v>182371031</v>
      </c>
      <c r="D89" s="7">
        <v>183002915</v>
      </c>
      <c r="E89" s="24">
        <f t="shared" si="2"/>
        <v>100.34648266039576</v>
      </c>
    </row>
    <row r="90" spans="1:5" s="12" customFormat="1" ht="12">
      <c r="A90" s="5" t="s">
        <v>1012</v>
      </c>
      <c r="B90" s="7">
        <v>7124268</v>
      </c>
      <c r="C90" s="7">
        <v>4632423</v>
      </c>
      <c r="D90" s="7">
        <v>6737439</v>
      </c>
      <c r="E90" s="24">
        <f t="shared" si="2"/>
        <v>145.4409279981556</v>
      </c>
    </row>
    <row r="91" spans="1:5" s="12" customFormat="1" ht="12">
      <c r="A91" s="5" t="s">
        <v>1026</v>
      </c>
      <c r="E91" s="24"/>
    </row>
    <row r="92" spans="1:5" s="12" customFormat="1" ht="12">
      <c r="A92" s="5" t="s">
        <v>1027</v>
      </c>
      <c r="B92" s="7">
        <v>30442610</v>
      </c>
      <c r="C92" s="7">
        <v>32220257</v>
      </c>
      <c r="D92" s="7">
        <v>32372654</v>
      </c>
      <c r="E92" s="24">
        <f t="shared" si="2"/>
        <v>100.47298505409191</v>
      </c>
    </row>
    <row r="93" spans="1:5" s="12" customFormat="1" ht="12">
      <c r="A93" s="5" t="s">
        <v>1028</v>
      </c>
      <c r="B93" s="7"/>
      <c r="C93" s="7"/>
      <c r="D93" s="7"/>
      <c r="E93" s="24"/>
    </row>
    <row r="94" spans="1:12" s="4" customFormat="1" ht="12.75">
      <c r="A94" s="5" t="s">
        <v>1029</v>
      </c>
      <c r="B94" s="7">
        <v>63915864</v>
      </c>
      <c r="C94" s="7">
        <v>50262522</v>
      </c>
      <c r="D94" s="7">
        <v>60219122</v>
      </c>
      <c r="E94" s="24">
        <f aca="true" t="shared" si="3" ref="E94:E115">D94/C94*100</f>
        <v>119.80919302059694</v>
      </c>
      <c r="F94" s="9"/>
      <c r="G94" s="9"/>
      <c r="H94" s="9"/>
      <c r="I94" s="9"/>
      <c r="J94" s="9"/>
      <c r="K94" s="9"/>
      <c r="L94" s="9"/>
    </row>
    <row r="95" spans="1:5" ht="12">
      <c r="A95" s="5" t="s">
        <v>1030</v>
      </c>
      <c r="B95" s="7">
        <v>19685417</v>
      </c>
      <c r="C95" s="7">
        <v>21873740</v>
      </c>
      <c r="D95" s="7">
        <v>24774453</v>
      </c>
      <c r="E95" s="24">
        <f t="shared" si="3"/>
        <v>113.2611661288833</v>
      </c>
    </row>
    <row r="96" spans="1:5" ht="12">
      <c r="A96" s="5" t="s">
        <v>1015</v>
      </c>
      <c r="B96" s="7">
        <v>4868975</v>
      </c>
      <c r="C96" s="7">
        <v>3083825</v>
      </c>
      <c r="D96" s="7">
        <v>2494346</v>
      </c>
      <c r="E96" s="24">
        <f t="shared" si="3"/>
        <v>80.88481025998557</v>
      </c>
    </row>
    <row r="97" spans="1:5" ht="12">
      <c r="A97" s="5" t="s">
        <v>1031</v>
      </c>
      <c r="B97" s="7"/>
      <c r="C97" s="7"/>
      <c r="D97" s="7"/>
      <c r="E97" s="24"/>
    </row>
    <row r="98" spans="1:5" ht="12">
      <c r="A98" s="5" t="s">
        <v>1032</v>
      </c>
      <c r="B98" s="7">
        <v>387554</v>
      </c>
      <c r="C98" s="7">
        <v>426026</v>
      </c>
      <c r="D98" s="7">
        <v>409615</v>
      </c>
      <c r="E98" s="24">
        <f t="shared" si="3"/>
        <v>96.14788768760593</v>
      </c>
    </row>
    <row r="99" spans="1:5" ht="24">
      <c r="A99" s="45" t="s">
        <v>1019</v>
      </c>
      <c r="B99" s="7">
        <v>3139</v>
      </c>
      <c r="C99" s="7">
        <v>391819</v>
      </c>
      <c r="D99" s="7">
        <v>391813</v>
      </c>
      <c r="E99" s="24">
        <f t="shared" si="3"/>
        <v>99.99846868069186</v>
      </c>
    </row>
    <row r="100" spans="1:5" s="4" customFormat="1" ht="12.75">
      <c r="A100" s="5" t="s">
        <v>1033</v>
      </c>
      <c r="B100" s="7">
        <v>8071890</v>
      </c>
      <c r="C100" s="7">
        <v>7608273</v>
      </c>
      <c r="D100" s="7">
        <v>11422974</v>
      </c>
      <c r="E100" s="24">
        <f t="shared" si="3"/>
        <v>150.13885542750637</v>
      </c>
    </row>
    <row r="101" spans="1:5" ht="12">
      <c r="A101" s="5" t="s">
        <v>1034</v>
      </c>
      <c r="B101" s="7">
        <v>779101</v>
      </c>
      <c r="C101" s="7">
        <v>903290</v>
      </c>
      <c r="D101" s="7">
        <v>860614</v>
      </c>
      <c r="E101" s="24">
        <f t="shared" si="3"/>
        <v>95.2754929203246</v>
      </c>
    </row>
    <row r="102" spans="1:5" ht="12">
      <c r="A102" s="5" t="s">
        <v>1020</v>
      </c>
      <c r="B102" s="7">
        <v>1439370</v>
      </c>
      <c r="C102" s="7">
        <v>2040452</v>
      </c>
      <c r="D102" s="7">
        <v>1444475</v>
      </c>
      <c r="E102" s="24">
        <f t="shared" si="3"/>
        <v>70.7919127722681</v>
      </c>
    </row>
    <row r="103" spans="1:5" ht="12">
      <c r="A103" s="5" t="s">
        <v>1021</v>
      </c>
      <c r="B103" s="7">
        <v>176013</v>
      </c>
      <c r="C103" s="7">
        <v>278589</v>
      </c>
      <c r="D103" s="7">
        <v>274696</v>
      </c>
      <c r="E103" s="24">
        <f t="shared" si="3"/>
        <v>98.60260096414432</v>
      </c>
    </row>
    <row r="104" spans="1:5" ht="12">
      <c r="A104" s="5" t="s">
        <v>1022</v>
      </c>
      <c r="B104" s="7">
        <v>40653</v>
      </c>
      <c r="C104" s="7">
        <v>356885</v>
      </c>
      <c r="D104" s="7">
        <v>17551</v>
      </c>
      <c r="E104" s="24">
        <f t="shared" si="3"/>
        <v>4.917830673746445</v>
      </c>
    </row>
    <row r="105" spans="1:5" ht="12">
      <c r="A105" s="5" t="s">
        <v>1035</v>
      </c>
      <c r="B105" s="7"/>
      <c r="C105" s="7"/>
      <c r="D105" s="7"/>
      <c r="E105" s="24"/>
    </row>
    <row r="106" spans="1:5" ht="12">
      <c r="A106" s="5" t="s">
        <v>1036</v>
      </c>
      <c r="B106" s="7">
        <v>3526952</v>
      </c>
      <c r="C106" s="7">
        <v>1845211</v>
      </c>
      <c r="D106" s="7">
        <v>1795628</v>
      </c>
      <c r="E106" s="24">
        <f t="shared" si="3"/>
        <v>97.31288183302614</v>
      </c>
    </row>
    <row r="107" spans="1:5" ht="12">
      <c r="A107" s="5"/>
      <c r="B107" s="7"/>
      <c r="C107" s="5"/>
      <c r="D107" s="5"/>
      <c r="E107" s="24"/>
    </row>
    <row r="108" spans="1:5" ht="12.75">
      <c r="A108" s="6" t="s">
        <v>964</v>
      </c>
      <c r="B108" s="21">
        <f>SUM(B110+B114)</f>
        <v>30228363</v>
      </c>
      <c r="C108" s="21">
        <f>SUM(C110+C114)</f>
        <v>30992537</v>
      </c>
      <c r="D108" s="21">
        <f>SUM(D110+D114)</f>
        <v>30619917</v>
      </c>
      <c r="E108" s="22">
        <f t="shared" si="3"/>
        <v>98.79771055851285</v>
      </c>
    </row>
    <row r="109" spans="1:5" ht="12">
      <c r="A109" s="12"/>
      <c r="B109" s="12"/>
      <c r="C109" s="12"/>
      <c r="D109" s="12"/>
      <c r="E109" s="24"/>
    </row>
    <row r="110" spans="1:5" ht="12">
      <c r="A110" s="50" t="s">
        <v>939</v>
      </c>
      <c r="B110" s="21">
        <f>SUM(B111:B113)</f>
        <v>5869652</v>
      </c>
      <c r="C110" s="21">
        <f>SUM(C111:C113)</f>
        <v>6941043</v>
      </c>
      <c r="D110" s="21">
        <f>SUM(D111:D113)</f>
        <v>6568423</v>
      </c>
      <c r="E110" s="22">
        <f t="shared" si="3"/>
        <v>94.63164253556707</v>
      </c>
    </row>
    <row r="111" spans="1:5" ht="24">
      <c r="A111" s="45" t="s">
        <v>994</v>
      </c>
      <c r="B111" s="7">
        <v>5269735</v>
      </c>
      <c r="C111" s="7">
        <v>5954009</v>
      </c>
      <c r="D111" s="7">
        <v>5592156</v>
      </c>
      <c r="E111" s="24">
        <f t="shared" si="3"/>
        <v>93.92253186046578</v>
      </c>
    </row>
    <row r="112" spans="1:5" ht="24">
      <c r="A112" s="45" t="s">
        <v>995</v>
      </c>
      <c r="B112" s="7">
        <v>149345</v>
      </c>
      <c r="C112" s="7">
        <v>356687</v>
      </c>
      <c r="D112" s="7">
        <v>347369</v>
      </c>
      <c r="E112" s="24">
        <f t="shared" si="3"/>
        <v>97.3876255652715</v>
      </c>
    </row>
    <row r="113" spans="1:5" ht="12">
      <c r="A113" s="5" t="s">
        <v>942</v>
      </c>
      <c r="B113" s="7">
        <v>450572</v>
      </c>
      <c r="C113" s="7">
        <v>630347</v>
      </c>
      <c r="D113" s="7">
        <v>628898</v>
      </c>
      <c r="E113" s="24">
        <f t="shared" si="3"/>
        <v>99.77012661280216</v>
      </c>
    </row>
    <row r="114" spans="1:5" ht="12">
      <c r="A114" s="50" t="s">
        <v>1023</v>
      </c>
      <c r="B114" s="21">
        <f>SUM(B115)</f>
        <v>24358711</v>
      </c>
      <c r="C114" s="21">
        <f>SUM(C115)</f>
        <v>24051494</v>
      </c>
      <c r="D114" s="21">
        <f>SUM(D115)</f>
        <v>24051494</v>
      </c>
      <c r="E114" s="22">
        <f t="shared" si="3"/>
        <v>100</v>
      </c>
    </row>
    <row r="115" spans="1:5" ht="12">
      <c r="A115" s="5" t="s">
        <v>1024</v>
      </c>
      <c r="B115" s="7">
        <v>24358711</v>
      </c>
      <c r="C115" s="7">
        <v>24051494</v>
      </c>
      <c r="D115" s="7">
        <v>24051494</v>
      </c>
      <c r="E115" s="24">
        <f t="shared" si="3"/>
        <v>100</v>
      </c>
    </row>
    <row r="116" spans="2:5" ht="12">
      <c r="B116" s="8"/>
      <c r="E116" s="24"/>
    </row>
    <row r="117" spans="1:5" ht="25.5">
      <c r="A117" s="51" t="s">
        <v>965</v>
      </c>
      <c r="B117" s="27">
        <f>SUM(B119+B139+B145)</f>
        <v>387175164</v>
      </c>
      <c r="C117" s="27">
        <f>SUM(C119+C139+C145)</f>
        <v>392399416</v>
      </c>
      <c r="D117" s="27">
        <f>SUM(D119+D139+D145)</f>
        <v>408622954</v>
      </c>
      <c r="E117" s="22">
        <f>D117/C117*100</f>
        <v>104.13444499112099</v>
      </c>
    </row>
    <row r="118" spans="1:5" ht="12">
      <c r="A118" s="20"/>
      <c r="B118" s="27"/>
      <c r="C118" s="27"/>
      <c r="D118" s="27"/>
      <c r="E118" s="22"/>
    </row>
    <row r="119" spans="1:5" ht="12.75">
      <c r="A119" s="52" t="s">
        <v>954</v>
      </c>
      <c r="B119" s="27">
        <f>SUM(B121+B131+B132)</f>
        <v>332656966</v>
      </c>
      <c r="C119" s="27">
        <f>SUM(C121+C131+C132)</f>
        <v>354036159</v>
      </c>
      <c r="D119" s="27">
        <f>SUM(D121+D131+D132)</f>
        <v>345752597</v>
      </c>
      <c r="E119" s="22">
        <f>D119/C119*100</f>
        <v>97.66024972607389</v>
      </c>
    </row>
    <row r="120" spans="1:5" ht="12.75">
      <c r="A120" s="31"/>
      <c r="B120" s="27"/>
      <c r="C120" s="27"/>
      <c r="D120" s="27"/>
      <c r="E120" s="22"/>
    </row>
    <row r="121" spans="1:5" ht="12">
      <c r="A121" s="23" t="s">
        <v>1042</v>
      </c>
      <c r="B121" s="27">
        <f>SUM(B122:B130)</f>
        <v>266345866</v>
      </c>
      <c r="C121" s="27">
        <f>SUM(C122:C130)</f>
        <v>290561838</v>
      </c>
      <c r="D121" s="27">
        <f>SUM(D122:D130)</f>
        <v>284001449</v>
      </c>
      <c r="E121" s="22">
        <f>D121/C121*100</f>
        <v>97.74217115187714</v>
      </c>
    </row>
    <row r="122" spans="1:5" s="23" customFormat="1" ht="12">
      <c r="A122" s="3" t="s">
        <v>1039</v>
      </c>
      <c r="B122" s="8">
        <v>125800976</v>
      </c>
      <c r="C122" s="8">
        <v>140185024</v>
      </c>
      <c r="D122" s="8">
        <v>139085276</v>
      </c>
      <c r="E122" s="24">
        <f>D122/C122*100</f>
        <v>99.21550250617356</v>
      </c>
    </row>
    <row r="123" spans="1:5" s="23" customFormat="1" ht="24">
      <c r="A123" s="44" t="s">
        <v>998</v>
      </c>
      <c r="B123" s="8">
        <v>35151001</v>
      </c>
      <c r="C123" s="8">
        <v>39174353</v>
      </c>
      <c r="D123" s="8">
        <v>38490167</v>
      </c>
      <c r="E123" s="24">
        <f>D123/C123*100</f>
        <v>98.25348487567874</v>
      </c>
    </row>
    <row r="124" spans="1:5" s="23" customFormat="1" ht="12">
      <c r="A124" s="3" t="s">
        <v>1043</v>
      </c>
      <c r="B124" s="8">
        <v>1027048</v>
      </c>
      <c r="C124" s="8">
        <v>1287331</v>
      </c>
      <c r="D124" s="8">
        <v>1165451</v>
      </c>
      <c r="E124" s="24">
        <f>D124/C124*100</f>
        <v>90.53234948898147</v>
      </c>
    </row>
    <row r="125" spans="1:5" s="23" customFormat="1" ht="12">
      <c r="A125" s="3" t="s">
        <v>1040</v>
      </c>
      <c r="B125" s="8">
        <v>42880992</v>
      </c>
      <c r="C125" s="8">
        <v>50056151</v>
      </c>
      <c r="D125" s="8">
        <v>47931848</v>
      </c>
      <c r="E125" s="24">
        <f>D125/C125*100</f>
        <v>95.75615991728968</v>
      </c>
    </row>
    <row r="126" spans="1:5" ht="12">
      <c r="A126" s="3" t="s">
        <v>1044</v>
      </c>
      <c r="B126" s="12"/>
      <c r="C126" s="12"/>
      <c r="D126" s="12"/>
      <c r="E126" s="12"/>
    </row>
    <row r="127" spans="1:5" ht="12">
      <c r="A127" s="3" t="s">
        <v>1045</v>
      </c>
      <c r="B127" s="8">
        <v>55820960</v>
      </c>
      <c r="C127" s="8">
        <v>55663493</v>
      </c>
      <c r="D127" s="8">
        <v>53820517</v>
      </c>
      <c r="E127" s="24">
        <f>D127/C127*100</f>
        <v>96.68907590833368</v>
      </c>
    </row>
    <row r="128" spans="1:5" ht="12">
      <c r="A128" s="3" t="s">
        <v>1041</v>
      </c>
      <c r="B128" s="8">
        <v>2084865</v>
      </c>
      <c r="C128" s="8">
        <v>2126348</v>
      </c>
      <c r="D128" s="8">
        <v>2028788</v>
      </c>
      <c r="E128" s="24">
        <f aca="true" t="shared" si="4" ref="E128:E137">D128/C128*100</f>
        <v>95.41185168185076</v>
      </c>
    </row>
    <row r="129" spans="1:5" ht="12">
      <c r="A129" s="3" t="s">
        <v>1046</v>
      </c>
      <c r="B129" s="8"/>
      <c r="C129" s="8"/>
      <c r="D129" s="8"/>
      <c r="E129" s="24"/>
    </row>
    <row r="130" spans="1:5" ht="12">
      <c r="A130" s="3" t="s">
        <v>1047</v>
      </c>
      <c r="B130" s="8">
        <v>3580024</v>
      </c>
      <c r="C130" s="8">
        <v>2069138</v>
      </c>
      <c r="D130" s="8">
        <v>1479402</v>
      </c>
      <c r="E130" s="24">
        <f t="shared" si="4"/>
        <v>71.49846941093344</v>
      </c>
    </row>
    <row r="131" spans="1:5" ht="12">
      <c r="A131" s="23" t="s">
        <v>1048</v>
      </c>
      <c r="B131" s="27">
        <v>1646336</v>
      </c>
      <c r="C131" s="27">
        <v>2358291</v>
      </c>
      <c r="D131" s="27">
        <v>1756188</v>
      </c>
      <c r="E131" s="22">
        <f t="shared" si="4"/>
        <v>74.46867244118728</v>
      </c>
    </row>
    <row r="132" spans="1:5" ht="12">
      <c r="A132" s="23" t="s">
        <v>1049</v>
      </c>
      <c r="B132" s="27">
        <v>64664764</v>
      </c>
      <c r="C132" s="27">
        <v>61116030</v>
      </c>
      <c r="D132" s="27">
        <v>59994960</v>
      </c>
      <c r="E132" s="22">
        <f t="shared" si="4"/>
        <v>98.16566946511415</v>
      </c>
    </row>
    <row r="133" spans="1:5" ht="12">
      <c r="A133" s="42" t="s">
        <v>920</v>
      </c>
      <c r="B133" s="27"/>
      <c r="C133" s="8">
        <v>366637</v>
      </c>
      <c r="D133" s="8">
        <v>366637</v>
      </c>
      <c r="E133" s="24">
        <f t="shared" si="4"/>
        <v>100</v>
      </c>
    </row>
    <row r="134" spans="1:5" s="23" customFormat="1" ht="12">
      <c r="A134" s="42" t="s">
        <v>921</v>
      </c>
      <c r="B134" s="27"/>
      <c r="C134" s="8">
        <v>4350034</v>
      </c>
      <c r="D134" s="8">
        <v>4335282</v>
      </c>
      <c r="E134" s="24">
        <f t="shared" si="4"/>
        <v>99.66087621384109</v>
      </c>
    </row>
    <row r="135" spans="1:5" s="23" customFormat="1" ht="12">
      <c r="A135" s="42" t="s">
        <v>922</v>
      </c>
      <c r="B135" s="27"/>
      <c r="C135" s="8">
        <v>24651086</v>
      </c>
      <c r="D135" s="8">
        <v>24580096</v>
      </c>
      <c r="E135" s="24">
        <f t="shared" si="4"/>
        <v>99.71202080103083</v>
      </c>
    </row>
    <row r="136" spans="1:5" s="23" customFormat="1" ht="24">
      <c r="A136" s="48" t="s">
        <v>923</v>
      </c>
      <c r="B136" s="27"/>
      <c r="C136" s="8">
        <v>16405991</v>
      </c>
      <c r="D136" s="8">
        <v>15783548</v>
      </c>
      <c r="E136" s="24">
        <f t="shared" si="4"/>
        <v>96.2060018197011</v>
      </c>
    </row>
    <row r="137" spans="1:5" s="23" customFormat="1" ht="12">
      <c r="A137" s="42" t="s">
        <v>924</v>
      </c>
      <c r="B137" s="27"/>
      <c r="C137" s="8">
        <v>15342282</v>
      </c>
      <c r="D137" s="8">
        <v>14929397</v>
      </c>
      <c r="E137" s="24">
        <f t="shared" si="4"/>
        <v>97.3088423221526</v>
      </c>
    </row>
    <row r="138" spans="2:5" s="23" customFormat="1" ht="12">
      <c r="B138" s="8"/>
      <c r="C138" s="8"/>
      <c r="D138" s="8"/>
      <c r="E138" s="24"/>
    </row>
    <row r="139" spans="1:5" s="23" customFormat="1" ht="12.75">
      <c r="A139" s="52" t="s">
        <v>955</v>
      </c>
      <c r="B139" s="27">
        <f>SUM(B141:B143)</f>
        <v>51557225</v>
      </c>
      <c r="C139" s="27">
        <f>SUM(C141:C143)</f>
        <v>38405897</v>
      </c>
      <c r="D139" s="27">
        <f>SUM(D141:D143)</f>
        <v>61887422</v>
      </c>
      <c r="E139" s="22">
        <f>D139/C139*100</f>
        <v>161.14041549400605</v>
      </c>
    </row>
    <row r="140" spans="1:5" s="42" customFormat="1" ht="12">
      <c r="A140" s="3"/>
      <c r="B140" s="8"/>
      <c r="C140" s="8"/>
      <c r="D140" s="8"/>
      <c r="E140" s="24"/>
    </row>
    <row r="141" spans="1:5" s="42" customFormat="1" ht="12">
      <c r="A141" s="3" t="s">
        <v>1037</v>
      </c>
      <c r="B141" s="8">
        <v>20385188</v>
      </c>
      <c r="C141" s="8">
        <v>21387322</v>
      </c>
      <c r="D141" s="8">
        <v>20164123</v>
      </c>
      <c r="E141" s="24">
        <f>D141/C141*100</f>
        <v>94.28072855498225</v>
      </c>
    </row>
    <row r="142" spans="1:5" ht="12">
      <c r="A142" s="3" t="s">
        <v>1038</v>
      </c>
      <c r="B142" s="8">
        <v>271694</v>
      </c>
      <c r="C142" s="8">
        <v>542353</v>
      </c>
      <c r="D142" s="8">
        <v>341082</v>
      </c>
      <c r="E142" s="24">
        <f>D142/C142*100</f>
        <v>62.889299035867786</v>
      </c>
    </row>
    <row r="143" spans="1:5" ht="12">
      <c r="A143" s="3" t="s">
        <v>1050</v>
      </c>
      <c r="B143" s="8">
        <v>30900343</v>
      </c>
      <c r="C143" s="8">
        <v>16476222</v>
      </c>
      <c r="D143" s="8">
        <v>41382217</v>
      </c>
      <c r="E143" s="24">
        <f>D143/C143*100</f>
        <v>251.16326424832098</v>
      </c>
    </row>
    <row r="144" spans="2:5" ht="12">
      <c r="B144" s="8"/>
      <c r="C144" s="8"/>
      <c r="D144" s="8"/>
      <c r="E144" s="24"/>
    </row>
    <row r="145" spans="1:5" ht="12.75">
      <c r="A145" s="38" t="s">
        <v>956</v>
      </c>
      <c r="B145" s="27">
        <f>SUM(B147:B147)</f>
        <v>2960973</v>
      </c>
      <c r="C145" s="27">
        <v>-42640</v>
      </c>
      <c r="D145" s="27">
        <v>982935</v>
      </c>
      <c r="E145" s="47">
        <f>D145/C145*100</f>
        <v>-2305.194652908068</v>
      </c>
    </row>
    <row r="146" spans="2:5" ht="12">
      <c r="B146" s="8"/>
      <c r="C146" s="8"/>
      <c r="D146" s="8"/>
      <c r="E146" s="24"/>
    </row>
    <row r="147" spans="1:5" ht="12">
      <c r="A147" s="3" t="s">
        <v>1051</v>
      </c>
      <c r="B147" s="8">
        <v>2960973</v>
      </c>
      <c r="C147" s="8">
        <v>-42640</v>
      </c>
      <c r="D147" s="8">
        <v>982935</v>
      </c>
      <c r="E147" s="46">
        <f>D147/C147*100</f>
        <v>-2305.194652908068</v>
      </c>
    </row>
    <row r="148" spans="2:5" ht="12">
      <c r="B148" s="8"/>
      <c r="C148" s="8"/>
      <c r="D148" s="8"/>
      <c r="E148" s="46"/>
    </row>
    <row r="149" spans="1:5" ht="12">
      <c r="A149" s="12" t="s">
        <v>1018</v>
      </c>
      <c r="B149" s="8"/>
      <c r="E149" s="41"/>
    </row>
    <row r="150" spans="1:5" ht="12">
      <c r="A150" s="12"/>
      <c r="B150" s="8"/>
      <c r="E150" s="41"/>
    </row>
    <row r="151" spans="1:5" ht="12">
      <c r="A151" s="3" t="s">
        <v>996</v>
      </c>
      <c r="B151" s="8"/>
      <c r="C151" s="41" t="s">
        <v>999</v>
      </c>
      <c r="E151" s="41"/>
    </row>
    <row r="152" spans="2:5" ht="12">
      <c r="B152" s="8"/>
      <c r="E152" s="41"/>
    </row>
    <row r="153" spans="1:5" s="42" customFormat="1" ht="12">
      <c r="A153" s="3" t="s">
        <v>997</v>
      </c>
      <c r="B153" s="3"/>
      <c r="C153" s="41" t="s">
        <v>1000</v>
      </c>
      <c r="D153" s="3"/>
      <c r="E153" s="41"/>
    </row>
    <row r="154" spans="1:5" s="42" customFormat="1" ht="12">
      <c r="A154" s="3"/>
      <c r="B154" s="3"/>
      <c r="C154" s="41"/>
      <c r="D154" s="3"/>
      <c r="E154" s="41"/>
    </row>
    <row r="155" spans="3:5" ht="12">
      <c r="C155" s="41"/>
      <c r="E155" s="41"/>
    </row>
  </sheetData>
  <mergeCells count="1">
    <mergeCell ref="A1:E1"/>
  </mergeCells>
  <printOptions/>
  <pageMargins left="0.95" right="0.41" top="1.01" bottom="1" header="0.5" footer="0.5"/>
  <pageSetup orientation="portrait" paperSize="9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9" sqref="A19"/>
    </sheetView>
  </sheetViews>
  <sheetFormatPr defaultColWidth="9.140625" defaultRowHeight="12.75"/>
  <cols>
    <col min="1" max="1" width="37.7109375" style="12" customWidth="1"/>
    <col min="2" max="5" width="12.28125" style="12" customWidth="1"/>
    <col min="6" max="13" width="9.00390625" style="12" customWidth="1"/>
    <col min="14" max="16384" width="9.140625" style="12" customWidth="1"/>
  </cols>
  <sheetData>
    <row r="1" spans="1:6" s="11" customFormat="1" ht="15.75">
      <c r="A1" s="194" t="s">
        <v>968</v>
      </c>
      <c r="B1" s="194"/>
      <c r="C1" s="194"/>
      <c r="D1" s="194"/>
      <c r="E1" s="194"/>
      <c r="F1" s="10"/>
    </row>
    <row r="2" spans="1:6" s="11" customFormat="1" ht="15.75">
      <c r="A2" s="10"/>
      <c r="B2" s="10"/>
      <c r="C2" s="10"/>
      <c r="D2" s="10"/>
      <c r="E2" s="10"/>
      <c r="F2" s="10"/>
    </row>
    <row r="3" spans="1:6" s="11" customFormat="1" ht="15.75">
      <c r="A3" s="10"/>
      <c r="B3" s="10"/>
      <c r="C3" s="10"/>
      <c r="D3" s="10"/>
      <c r="E3" s="10"/>
      <c r="F3" s="10"/>
    </row>
    <row r="4" s="3" customFormat="1" ht="12">
      <c r="E4" s="13" t="s">
        <v>951</v>
      </c>
    </row>
    <row r="5" spans="1:5" ht="12">
      <c r="A5" s="14" t="s">
        <v>1001</v>
      </c>
      <c r="B5" s="15" t="s">
        <v>1002</v>
      </c>
      <c r="C5" s="15" t="s">
        <v>1014</v>
      </c>
      <c r="D5" s="15" t="s">
        <v>1014</v>
      </c>
      <c r="E5" s="15" t="s">
        <v>1003</v>
      </c>
    </row>
    <row r="6" spans="1:5" ht="11.25">
      <c r="A6" s="16"/>
      <c r="B6" s="17" t="s">
        <v>1004</v>
      </c>
      <c r="C6" s="17" t="s">
        <v>1005</v>
      </c>
      <c r="D6" s="17" t="s">
        <v>1004</v>
      </c>
      <c r="E6" s="17" t="s">
        <v>1006</v>
      </c>
    </row>
    <row r="7" spans="1:5" s="19" customFormat="1" ht="11.25">
      <c r="A7" s="18">
        <v>1</v>
      </c>
      <c r="B7" s="18">
        <v>4</v>
      </c>
      <c r="C7" s="18">
        <v>3</v>
      </c>
      <c r="D7" s="18">
        <v>4</v>
      </c>
      <c r="E7" s="18">
        <v>5</v>
      </c>
    </row>
    <row r="8" spans="1:5" s="19" customFormat="1" ht="11.25">
      <c r="A8" s="20"/>
      <c r="B8" s="20"/>
      <c r="C8" s="20"/>
      <c r="D8" s="20"/>
      <c r="E8" s="20"/>
    </row>
    <row r="9" spans="1:5" s="3" customFormat="1" ht="12.75">
      <c r="A9" s="30" t="s">
        <v>967</v>
      </c>
      <c r="B9" s="27">
        <f>SUM(B11+B15+B20+B23)</f>
        <v>45434769</v>
      </c>
      <c r="C9" s="27">
        <f>SUM(C11+C15+C20+C23)</f>
        <v>48274951</v>
      </c>
      <c r="D9" s="27">
        <f>SUM(D11+D15+D20+D23)</f>
        <v>46865933</v>
      </c>
      <c r="E9" s="43">
        <f>D9/C9*100</f>
        <v>97.08126477435471</v>
      </c>
    </row>
    <row r="10" s="3" customFormat="1" ht="12">
      <c r="A10" s="32"/>
    </row>
    <row r="11" spans="1:5" s="3" customFormat="1" ht="12.75">
      <c r="A11" s="35" t="s">
        <v>958</v>
      </c>
      <c r="B11" s="27">
        <f>SUM(B13)</f>
        <v>2694299</v>
      </c>
      <c r="C11" s="27">
        <f>SUM(C13)</f>
        <v>2649808</v>
      </c>
      <c r="D11" s="27">
        <f>SUM(D13)</f>
        <v>2411789</v>
      </c>
      <c r="E11" s="43">
        <f>D11/C11*100</f>
        <v>91.0175001358589</v>
      </c>
    </row>
    <row r="12" spans="1:5" s="3" customFormat="1" ht="12">
      <c r="A12" s="23"/>
      <c r="B12" s="8"/>
      <c r="C12" s="8"/>
      <c r="D12" s="8"/>
      <c r="E12" s="24"/>
    </row>
    <row r="13" spans="1:5" s="3" customFormat="1" ht="12">
      <c r="A13" s="3" t="s">
        <v>907</v>
      </c>
      <c r="B13" s="8">
        <v>2694299</v>
      </c>
      <c r="C13" s="8">
        <v>2649808</v>
      </c>
      <c r="D13" s="8">
        <v>2411789</v>
      </c>
      <c r="E13" s="24">
        <f>D13/C13*100</f>
        <v>91.0175001358589</v>
      </c>
    </row>
    <row r="14" spans="2:5" s="3" customFormat="1" ht="12">
      <c r="B14" s="8"/>
      <c r="C14" s="8"/>
      <c r="D14" s="8"/>
      <c r="E14" s="24"/>
    </row>
    <row r="15" spans="1:5" s="3" customFormat="1" ht="12.75">
      <c r="A15" s="35" t="s">
        <v>959</v>
      </c>
      <c r="B15" s="27">
        <v>36346865</v>
      </c>
      <c r="C15" s="27">
        <f>SUM(C17:C18)</f>
        <v>37294671</v>
      </c>
      <c r="D15" s="27">
        <f>SUM(D17:D18)</f>
        <v>36299670</v>
      </c>
      <c r="E15" s="43">
        <f>D15/C15*100</f>
        <v>97.33205583178358</v>
      </c>
    </row>
    <row r="16" spans="1:5" s="3" customFormat="1" ht="12">
      <c r="A16" s="23"/>
      <c r="B16" s="8"/>
      <c r="C16" s="8"/>
      <c r="D16" s="8"/>
      <c r="E16" s="24"/>
    </row>
    <row r="17" spans="1:5" ht="12">
      <c r="A17" s="3" t="s">
        <v>949</v>
      </c>
      <c r="B17" s="8">
        <v>36346865</v>
      </c>
      <c r="C17" s="8">
        <f>16066595+14836952</f>
        <v>30903547</v>
      </c>
      <c r="D17" s="8">
        <f>12857335+14698674</f>
        <v>27556009</v>
      </c>
      <c r="E17" s="24">
        <f>D17/C17*100</f>
        <v>89.16778711518131</v>
      </c>
    </row>
    <row r="18" spans="1:5" ht="24">
      <c r="A18" s="44" t="s">
        <v>987</v>
      </c>
      <c r="C18" s="8">
        <v>6391124</v>
      </c>
      <c r="D18" s="8">
        <v>8743661</v>
      </c>
      <c r="E18" s="24">
        <f>D18/C18*100</f>
        <v>136.8094407180959</v>
      </c>
    </row>
    <row r="19" spans="1:5" ht="12.75">
      <c r="A19" s="35" t="s">
        <v>917</v>
      </c>
      <c r="B19" s="8"/>
      <c r="C19" s="8"/>
      <c r="D19" s="8"/>
      <c r="E19" s="24"/>
    </row>
    <row r="20" spans="1:5" ht="12.75">
      <c r="A20" s="35" t="s">
        <v>918</v>
      </c>
      <c r="B20" s="27">
        <v>793298</v>
      </c>
      <c r="C20" s="27">
        <v>741463</v>
      </c>
      <c r="D20" s="27">
        <v>786023</v>
      </c>
      <c r="E20" s="43">
        <f>D20/C20*100</f>
        <v>106.00974020281524</v>
      </c>
    </row>
    <row r="21" spans="1:5" ht="12">
      <c r="A21" s="23"/>
      <c r="B21" s="8"/>
      <c r="C21" s="8"/>
      <c r="D21" s="8"/>
      <c r="E21" s="24"/>
    </row>
    <row r="22" spans="1:6" s="3" customFormat="1" ht="12.75">
      <c r="A22" s="35" t="s">
        <v>966</v>
      </c>
      <c r="B22" s="12"/>
      <c r="C22" s="12"/>
      <c r="D22" s="12"/>
      <c r="E22" s="12"/>
      <c r="F22" s="12"/>
    </row>
    <row r="23" spans="1:6" s="3" customFormat="1" ht="12.75">
      <c r="A23" s="35" t="s">
        <v>925</v>
      </c>
      <c r="B23" s="27">
        <v>5600307</v>
      </c>
      <c r="C23" s="27">
        <v>7589009</v>
      </c>
      <c r="D23" s="27">
        <v>7368451</v>
      </c>
      <c r="E23" s="43">
        <f>D23/C23*100</f>
        <v>97.09371803354034</v>
      </c>
      <c r="F23" s="25"/>
    </row>
    <row r="24" spans="1:5" ht="12">
      <c r="A24" s="23"/>
      <c r="C24" s="8"/>
      <c r="D24" s="8"/>
      <c r="E24" s="24"/>
    </row>
    <row r="25" spans="1:5" ht="25.5">
      <c r="A25" s="51" t="s">
        <v>953</v>
      </c>
      <c r="B25" s="21">
        <f>SUM(B27:B44)</f>
        <v>46372710</v>
      </c>
      <c r="C25" s="21">
        <f>SUM(C27:C44)</f>
        <v>56878734</v>
      </c>
      <c r="D25" s="21">
        <f>SUM(D27:D44)</f>
        <v>49728271</v>
      </c>
      <c r="E25" s="22">
        <f>D25/C25*100</f>
        <v>87.42858271071925</v>
      </c>
    </row>
    <row r="26" spans="1:5" ht="12.75">
      <c r="A26" s="4"/>
      <c r="B26" s="20"/>
      <c r="C26" s="20"/>
      <c r="D26" s="20"/>
      <c r="E26" s="20"/>
    </row>
    <row r="27" spans="1:5" ht="12">
      <c r="A27" s="53" t="s">
        <v>1007</v>
      </c>
      <c r="B27" s="7">
        <f>4503116+349240</f>
        <v>4852356</v>
      </c>
      <c r="C27" s="7">
        <f>8692544+447523</f>
        <v>9140067</v>
      </c>
      <c r="D27" s="7">
        <f>8016609+388036</f>
        <v>8404645</v>
      </c>
      <c r="E27" s="24">
        <f>D27/C27*100</f>
        <v>91.9538664213293</v>
      </c>
    </row>
    <row r="28" spans="1:5" ht="12">
      <c r="A28" s="53" t="s">
        <v>1008</v>
      </c>
      <c r="B28" s="7">
        <v>275</v>
      </c>
      <c r="C28" s="7"/>
      <c r="D28" s="7"/>
      <c r="E28" s="24"/>
    </row>
    <row r="29" spans="1:5" ht="12">
      <c r="A29" s="5" t="s">
        <v>1009</v>
      </c>
      <c r="B29" s="7"/>
      <c r="C29" s="7"/>
      <c r="D29" s="7"/>
      <c r="E29" s="24"/>
    </row>
    <row r="30" spans="1:5" ht="12">
      <c r="A30" s="5" t="s">
        <v>1010</v>
      </c>
      <c r="B30" s="7">
        <v>94454</v>
      </c>
      <c r="C30" s="7">
        <v>22206</v>
      </c>
      <c r="D30" s="7">
        <v>21096</v>
      </c>
      <c r="E30" s="24">
        <f>D30/C30*100</f>
        <v>95.00135098621995</v>
      </c>
    </row>
    <row r="31" spans="1:5" ht="12">
      <c r="A31" s="5" t="s">
        <v>1011</v>
      </c>
      <c r="B31" s="7">
        <v>2148502</v>
      </c>
      <c r="C31" s="7">
        <v>1558416</v>
      </c>
      <c r="D31" s="7">
        <v>1148230</v>
      </c>
      <c r="E31" s="24">
        <f>D31/C31*100</f>
        <v>73.67930000718678</v>
      </c>
    </row>
    <row r="32" spans="1:5" ht="12">
      <c r="A32" s="5" t="s">
        <v>1012</v>
      </c>
      <c r="B32" s="7">
        <v>5580</v>
      </c>
      <c r="C32" s="7">
        <v>81707</v>
      </c>
      <c r="D32" s="7">
        <v>81343</v>
      </c>
      <c r="E32" s="24">
        <f>D32/C32*100</f>
        <v>99.55450573390284</v>
      </c>
    </row>
    <row r="33" spans="1:5" ht="12">
      <c r="A33" s="5" t="s">
        <v>1026</v>
      </c>
      <c r="E33" s="24"/>
    </row>
    <row r="34" spans="1:5" ht="12">
      <c r="A34" s="5" t="s">
        <v>1027</v>
      </c>
      <c r="B34" s="7">
        <f>221030+286475</f>
        <v>507505</v>
      </c>
      <c r="C34" s="7">
        <f>245010+143619</f>
        <v>388629</v>
      </c>
      <c r="D34" s="7">
        <f>253368+116657</f>
        <v>370025</v>
      </c>
      <c r="E34" s="24">
        <f>D34/C34*100</f>
        <v>95.21291514529281</v>
      </c>
    </row>
    <row r="35" spans="1:5" ht="12">
      <c r="A35" s="5" t="s">
        <v>1028</v>
      </c>
      <c r="B35" s="7"/>
      <c r="C35" s="7"/>
      <c r="D35" s="7"/>
      <c r="E35" s="25"/>
    </row>
    <row r="36" spans="1:5" ht="12">
      <c r="A36" s="5" t="s">
        <v>1029</v>
      </c>
      <c r="B36" s="7">
        <f>2573922+2713191</f>
        <v>5287113</v>
      </c>
      <c r="C36" s="7">
        <f>3144375+3911174</f>
        <v>7055549</v>
      </c>
      <c r="D36" s="7">
        <f>2528286+3643855</f>
        <v>6172141</v>
      </c>
      <c r="E36" s="24">
        <f>D36/C36*100</f>
        <v>87.47924505945603</v>
      </c>
    </row>
    <row r="37" spans="1:5" ht="12">
      <c r="A37" s="5" t="s">
        <v>1030</v>
      </c>
      <c r="B37" s="7">
        <v>266314</v>
      </c>
      <c r="C37" s="7">
        <v>698081</v>
      </c>
      <c r="D37" s="7">
        <v>644926</v>
      </c>
      <c r="E37" s="24">
        <f>D37/C37*100</f>
        <v>92.38555411191538</v>
      </c>
    </row>
    <row r="38" spans="1:5" ht="12">
      <c r="A38" s="5" t="s">
        <v>1031</v>
      </c>
      <c r="B38" s="7"/>
      <c r="C38" s="7"/>
      <c r="D38" s="7"/>
      <c r="E38" s="24"/>
    </row>
    <row r="39" spans="1:5" ht="12">
      <c r="A39" s="5" t="s">
        <v>1032</v>
      </c>
      <c r="B39" s="7">
        <v>100</v>
      </c>
      <c r="C39" s="7"/>
      <c r="D39" s="7"/>
      <c r="E39" s="24"/>
    </row>
    <row r="40" spans="1:5" ht="24" customHeight="1">
      <c r="A40" s="45" t="s">
        <v>1019</v>
      </c>
      <c r="B40" s="7"/>
      <c r="C40" s="7">
        <v>181582</v>
      </c>
      <c r="D40" s="7">
        <v>179626</v>
      </c>
      <c r="E40" s="24">
        <f>D40/C40*100</f>
        <v>98.92280071813285</v>
      </c>
    </row>
    <row r="41" spans="1:5" ht="12">
      <c r="A41" s="5" t="s">
        <v>1033</v>
      </c>
      <c r="B41" s="7">
        <f>15327745+4008151</f>
        <v>19335896</v>
      </c>
      <c r="C41" s="7">
        <f>20030306+923351</f>
        <v>20953657</v>
      </c>
      <c r="D41" s="7">
        <f>15772678+923351</f>
        <v>16696029</v>
      </c>
      <c r="E41" s="24">
        <f>D41/C41*100</f>
        <v>79.68074021637369</v>
      </c>
    </row>
    <row r="42" spans="1:6" s="3" customFormat="1" ht="12">
      <c r="A42" s="5" t="s">
        <v>1034</v>
      </c>
      <c r="B42" s="7">
        <v>522068</v>
      </c>
      <c r="C42" s="7">
        <f>664434</f>
        <v>664434</v>
      </c>
      <c r="D42" s="7">
        <v>636210</v>
      </c>
      <c r="E42" s="24">
        <f>D42/C42*100</f>
        <v>95.75217403082925</v>
      </c>
      <c r="F42" s="24"/>
    </row>
    <row r="43" spans="1:6" s="3" customFormat="1" ht="12">
      <c r="A43" s="5" t="s">
        <v>1035</v>
      </c>
      <c r="B43" s="7"/>
      <c r="C43" s="7"/>
      <c r="D43" s="7"/>
      <c r="E43" s="24"/>
      <c r="F43" s="24"/>
    </row>
    <row r="44" spans="1:6" s="3" customFormat="1" ht="12">
      <c r="A44" s="5" t="s">
        <v>1036</v>
      </c>
      <c r="B44" s="7">
        <f>13805655+17783-470891</f>
        <v>13352547</v>
      </c>
      <c r="C44" s="7">
        <f>16594909+25164-485667</f>
        <v>16134406</v>
      </c>
      <c r="D44" s="7">
        <f>15842900+16767-485667</f>
        <v>15374000</v>
      </c>
      <c r="E44" s="24">
        <f>D44/C44*100</f>
        <v>95.28705302197056</v>
      </c>
      <c r="F44" s="24"/>
    </row>
    <row r="45" spans="1:6" s="3" customFormat="1" ht="12">
      <c r="A45" s="12"/>
      <c r="C45" s="8"/>
      <c r="D45" s="8"/>
      <c r="E45" s="8"/>
      <c r="F45" s="24"/>
    </row>
    <row r="46" spans="1:6" s="3" customFormat="1" ht="25.5">
      <c r="A46" s="51" t="s">
        <v>952</v>
      </c>
      <c r="B46" s="27">
        <f>SUM(B48+B68+B74)</f>
        <v>46372710</v>
      </c>
      <c r="C46" s="27">
        <f>SUM(C48+C68+C74)</f>
        <v>56878734</v>
      </c>
      <c r="D46" s="27">
        <f>SUM(D48+D68+D74)</f>
        <v>49728271</v>
      </c>
      <c r="E46" s="22">
        <f>D46/C46*100</f>
        <v>87.42858271071925</v>
      </c>
      <c r="F46" s="24"/>
    </row>
    <row r="47" spans="1:5" ht="11.25">
      <c r="A47" s="20"/>
      <c r="B47" s="20"/>
      <c r="C47" s="20"/>
      <c r="D47" s="20"/>
      <c r="E47" s="20"/>
    </row>
    <row r="48" spans="1:5" ht="12.75">
      <c r="A48" s="52" t="s">
        <v>954</v>
      </c>
      <c r="B48" s="27">
        <f>SUM(B50+B60+B61)</f>
        <v>30803883</v>
      </c>
      <c r="C48" s="27">
        <f>SUM(C50+C60+C61)</f>
        <v>39986785</v>
      </c>
      <c r="D48" s="27">
        <f>SUM(D50+D60+D61)</f>
        <v>34449389</v>
      </c>
      <c r="E48" s="22">
        <f aca="true" t="shared" si="0" ref="E48:E57">D48/C48*100</f>
        <v>86.15193494550762</v>
      </c>
    </row>
    <row r="49" spans="1:5" ht="12.75">
      <c r="A49" s="31"/>
      <c r="B49" s="27"/>
      <c r="C49" s="27"/>
      <c r="D49" s="27"/>
      <c r="E49" s="22"/>
    </row>
    <row r="50" spans="1:5" ht="12">
      <c r="A50" s="23" t="s">
        <v>1042</v>
      </c>
      <c r="B50" s="27">
        <f>SUM(B51:B59)</f>
        <v>24905559</v>
      </c>
      <c r="C50" s="27">
        <f>SUM(C51:C59)</f>
        <v>30387561</v>
      </c>
      <c r="D50" s="27">
        <f>SUM(D51:D59)</f>
        <v>25264335</v>
      </c>
      <c r="E50" s="22">
        <f t="shared" si="0"/>
        <v>83.1403843171224</v>
      </c>
    </row>
    <row r="51" spans="1:5" ht="12">
      <c r="A51" s="3" t="s">
        <v>1039</v>
      </c>
      <c r="B51" s="8">
        <f>1806263+150081</f>
        <v>1956344</v>
      </c>
      <c r="C51" s="8">
        <f>349125+2589296</f>
        <v>2938421</v>
      </c>
      <c r="D51" s="8">
        <f>322341+2384370</f>
        <v>2706711</v>
      </c>
      <c r="E51" s="24">
        <f t="shared" si="0"/>
        <v>92.11447236457948</v>
      </c>
    </row>
    <row r="52" spans="1:5" ht="23.25" customHeight="1">
      <c r="A52" s="44" t="s">
        <v>998</v>
      </c>
      <c r="B52" s="8">
        <f>457384+38815</f>
        <v>496199</v>
      </c>
      <c r="C52" s="8">
        <f>94865+707565</f>
        <v>802430</v>
      </c>
      <c r="D52" s="8">
        <f>83147+601120</f>
        <v>684267</v>
      </c>
      <c r="E52" s="24">
        <f t="shared" si="0"/>
        <v>85.27435414927159</v>
      </c>
    </row>
    <row r="53" spans="1:5" ht="12">
      <c r="A53" s="3" t="s">
        <v>1043</v>
      </c>
      <c r="B53" s="8">
        <f>102819+91268</f>
        <v>194087</v>
      </c>
      <c r="C53" s="8">
        <f>108083+166290</f>
        <v>274373</v>
      </c>
      <c r="D53" s="8">
        <f>85414+103451</f>
        <v>188865</v>
      </c>
      <c r="E53" s="24">
        <f t="shared" si="0"/>
        <v>68.83512590524577</v>
      </c>
    </row>
    <row r="54" spans="1:5" ht="12">
      <c r="A54" s="3" t="s">
        <v>1040</v>
      </c>
      <c r="B54" s="8">
        <f>18730381+690399</f>
        <v>19420780</v>
      </c>
      <c r="C54" s="8">
        <f>1864112+20759449</f>
        <v>22623561</v>
      </c>
      <c r="D54" s="8">
        <f>1716489+17324922</f>
        <v>19041411</v>
      </c>
      <c r="E54" s="24">
        <f t="shared" si="0"/>
        <v>84.16628575846217</v>
      </c>
    </row>
    <row r="55" spans="1:5" ht="12">
      <c r="A55" s="3" t="s">
        <v>1044</v>
      </c>
      <c r="B55" s="8"/>
      <c r="C55" s="8"/>
      <c r="D55" s="8"/>
      <c r="E55" s="24"/>
    </row>
    <row r="56" spans="1:5" ht="12">
      <c r="A56" s="3" t="s">
        <v>1045</v>
      </c>
      <c r="B56" s="8">
        <f>1358477+1276850</f>
        <v>2635327</v>
      </c>
      <c r="C56" s="8">
        <f>1113035+2195606</f>
        <v>3308641</v>
      </c>
      <c r="D56" s="8">
        <f>790599+1758863</f>
        <v>2549462</v>
      </c>
      <c r="E56" s="24">
        <f t="shared" si="0"/>
        <v>77.05465778849987</v>
      </c>
    </row>
    <row r="57" spans="1:5" ht="12">
      <c r="A57" s="3" t="s">
        <v>1041</v>
      </c>
      <c r="B57" s="8">
        <f>49735+40891</f>
        <v>90626</v>
      </c>
      <c r="C57" s="8">
        <f>22287+55542+10556</f>
        <v>88385</v>
      </c>
      <c r="D57" s="8">
        <f>19846+53568+10719</f>
        <v>84133</v>
      </c>
      <c r="E57" s="24">
        <f t="shared" si="0"/>
        <v>95.18922894156249</v>
      </c>
    </row>
    <row r="58" spans="1:5" ht="12">
      <c r="A58" s="3" t="s">
        <v>1046</v>
      </c>
      <c r="B58" s="8"/>
      <c r="C58" s="8"/>
      <c r="D58" s="8"/>
      <c r="E58" s="24"/>
    </row>
    <row r="59" spans="1:5" ht="12">
      <c r="A59" s="3" t="s">
        <v>1047</v>
      </c>
      <c r="B59" s="8">
        <f>21815+62507+27874</f>
        <v>112196</v>
      </c>
      <c r="C59" s="8">
        <f>40970+310780</f>
        <v>351750</v>
      </c>
      <c r="D59" s="8">
        <v>9486</v>
      </c>
      <c r="E59" s="24">
        <f aca="true" t="shared" si="1" ref="E59:E66">D59/C59*100</f>
        <v>2.6968017057569296</v>
      </c>
    </row>
    <row r="60" spans="1:5" ht="12">
      <c r="A60" s="23" t="s">
        <v>1048</v>
      </c>
      <c r="B60" s="27">
        <v>32170</v>
      </c>
      <c r="C60" s="27">
        <f>160+37826</f>
        <v>37986</v>
      </c>
      <c r="D60" s="27">
        <f>113+38590</f>
        <v>38703</v>
      </c>
      <c r="E60" s="22">
        <f t="shared" si="1"/>
        <v>101.88753751382089</v>
      </c>
    </row>
    <row r="61" spans="1:5" ht="12">
      <c r="A61" s="23" t="s">
        <v>1049</v>
      </c>
      <c r="B61" s="27">
        <f>5300648+565506</f>
        <v>5866154</v>
      </c>
      <c r="C61" s="27">
        <f>SUM(C62:C66)</f>
        <v>9561238</v>
      </c>
      <c r="D61" s="27">
        <f>SUM(D62:D66)</f>
        <v>9146351</v>
      </c>
      <c r="E61" s="22">
        <f>D61/C61*100</f>
        <v>95.66073974939229</v>
      </c>
    </row>
    <row r="62" spans="1:5" ht="12">
      <c r="A62" s="42" t="s">
        <v>920</v>
      </c>
      <c r="B62" s="27"/>
      <c r="C62" s="8">
        <f>137715+891</f>
        <v>138606</v>
      </c>
      <c r="D62" s="8">
        <f>127713+215</f>
        <v>127928</v>
      </c>
      <c r="E62" s="24">
        <f t="shared" si="1"/>
        <v>92.29614879586742</v>
      </c>
    </row>
    <row r="63" spans="1:5" ht="12">
      <c r="A63" s="42" t="s">
        <v>921</v>
      </c>
      <c r="B63" s="27"/>
      <c r="C63" s="8">
        <f>884070+190100</f>
        <v>1074170</v>
      </c>
      <c r="D63" s="8">
        <f>700719+83838</f>
        <v>784557</v>
      </c>
      <c r="E63" s="24">
        <f t="shared" si="1"/>
        <v>73.03843898079447</v>
      </c>
    </row>
    <row r="64" spans="1:5" ht="12">
      <c r="A64" s="42" t="s">
        <v>922</v>
      </c>
      <c r="B64" s="27"/>
      <c r="C64" s="8">
        <f>351079+4180</f>
        <v>355259</v>
      </c>
      <c r="D64" s="8">
        <f>322811+4184</f>
        <v>326995</v>
      </c>
      <c r="E64" s="24">
        <f t="shared" si="1"/>
        <v>92.04411429407841</v>
      </c>
    </row>
    <row r="65" spans="1:5" ht="24">
      <c r="A65" s="48" t="s">
        <v>988</v>
      </c>
      <c r="B65" s="27"/>
      <c r="C65" s="8">
        <f>5234362+62661</f>
        <v>5297023</v>
      </c>
      <c r="D65" s="8">
        <f>5110522+116538</f>
        <v>5227060</v>
      </c>
      <c r="E65" s="24">
        <f t="shared" si="1"/>
        <v>98.67920150620452</v>
      </c>
    </row>
    <row r="66" spans="1:5" ht="12">
      <c r="A66" s="42" t="s">
        <v>924</v>
      </c>
      <c r="B66" s="27"/>
      <c r="C66" s="8">
        <f>2644126+52054</f>
        <v>2696180</v>
      </c>
      <c r="D66" s="8">
        <f>2637451+42360</f>
        <v>2679811</v>
      </c>
      <c r="E66" s="24">
        <f t="shared" si="1"/>
        <v>99.39288178089</v>
      </c>
    </row>
    <row r="67" spans="1:5" ht="12">
      <c r="A67" s="23"/>
      <c r="B67" s="27"/>
      <c r="C67" s="27"/>
      <c r="D67" s="27"/>
      <c r="E67" s="22"/>
    </row>
    <row r="68" spans="1:5" ht="12.75">
      <c r="A68" s="52" t="s">
        <v>955</v>
      </c>
      <c r="B68" s="27">
        <f>SUM(B70:B72)</f>
        <v>9407743</v>
      </c>
      <c r="C68" s="27">
        <f>SUM(C70:C72)</f>
        <v>14303431</v>
      </c>
      <c r="D68" s="27">
        <f>SUM(D70:D72)</f>
        <v>12671996</v>
      </c>
      <c r="E68" s="22">
        <f aca="true" t="shared" si="2" ref="E68:E74">D68/C68*100</f>
        <v>88.59410025468715</v>
      </c>
    </row>
    <row r="69" spans="1:5" ht="12">
      <c r="A69" s="3"/>
      <c r="B69" s="8"/>
      <c r="C69" s="8"/>
      <c r="D69" s="8"/>
      <c r="E69" s="24"/>
    </row>
    <row r="70" spans="1:5" ht="12">
      <c r="A70" s="3" t="s">
        <v>1037</v>
      </c>
      <c r="B70" s="8">
        <f>5714017+3063608</f>
        <v>8777625</v>
      </c>
      <c r="C70" s="8">
        <f>3349630+8935962</f>
        <v>12285592</v>
      </c>
      <c r="D70" s="8">
        <f>3130104+7589078</f>
        <v>10719182</v>
      </c>
      <c r="E70" s="24">
        <f t="shared" si="2"/>
        <v>87.25002425605538</v>
      </c>
    </row>
    <row r="71" spans="1:5" ht="12">
      <c r="A71" s="3" t="s">
        <v>1038</v>
      </c>
      <c r="B71" s="8">
        <f>19450+123</f>
        <v>19573</v>
      </c>
      <c r="C71" s="8">
        <f>39727+17482</f>
        <v>57209</v>
      </c>
      <c r="D71" s="8">
        <f>39726+17387</f>
        <v>57113</v>
      </c>
      <c r="E71" s="24">
        <f t="shared" si="2"/>
        <v>99.83219423517279</v>
      </c>
    </row>
    <row r="72" spans="1:5" ht="12">
      <c r="A72" s="3" t="s">
        <v>1050</v>
      </c>
      <c r="B72" s="8">
        <f>303546+306999</f>
        <v>610545</v>
      </c>
      <c r="C72" s="8">
        <f>1403158+557472</f>
        <v>1960630</v>
      </c>
      <c r="D72" s="8">
        <f>1401202+494499</f>
        <v>1895701</v>
      </c>
      <c r="E72" s="24">
        <f t="shared" si="2"/>
        <v>96.68836037396143</v>
      </c>
    </row>
    <row r="73" spans="1:5" ht="12">
      <c r="A73" s="3"/>
      <c r="B73" s="8"/>
      <c r="C73" s="8"/>
      <c r="D73" s="8"/>
      <c r="E73" s="24"/>
    </row>
    <row r="74" spans="1:5" ht="12.75">
      <c r="A74" s="38" t="s">
        <v>956</v>
      </c>
      <c r="B74" s="27">
        <f>3688828+2472256</f>
        <v>6161084</v>
      </c>
      <c r="C74" s="27">
        <f>-523448+3111966</f>
        <v>2588518</v>
      </c>
      <c r="D74" s="27">
        <f>-521686+3128572</f>
        <v>2606886</v>
      </c>
      <c r="E74" s="22">
        <f t="shared" si="2"/>
        <v>100.70959522012208</v>
      </c>
    </row>
    <row r="75" spans="1:5" ht="12">
      <c r="A75" s="3"/>
      <c r="B75" s="8"/>
      <c r="C75" s="8"/>
      <c r="D75" s="8"/>
      <c r="E75" s="24"/>
    </row>
    <row r="76" spans="1:5" ht="12">
      <c r="A76" s="3" t="s">
        <v>1051</v>
      </c>
      <c r="B76" s="8">
        <f>3688828+2472256</f>
        <v>6161084</v>
      </c>
      <c r="C76" s="8">
        <f>-523448+3111966</f>
        <v>2588518</v>
      </c>
      <c r="D76" s="8">
        <f>-521686+3128572</f>
        <v>2606886</v>
      </c>
      <c r="E76" s="24">
        <f>D76/C76*100</f>
        <v>100.70959522012208</v>
      </c>
    </row>
    <row r="80" spans="1:5" s="3" customFormat="1" ht="12">
      <c r="A80" s="3" t="s">
        <v>996</v>
      </c>
      <c r="B80" s="8"/>
      <c r="C80" s="41" t="s">
        <v>999</v>
      </c>
      <c r="E80" s="41"/>
    </row>
    <row r="81" spans="1:5" ht="12">
      <c r="A81" s="3"/>
      <c r="B81" s="8"/>
      <c r="C81" s="3"/>
      <c r="D81" s="3"/>
      <c r="E81" s="41"/>
    </row>
    <row r="82" spans="1:5" ht="12">
      <c r="A82" s="3" t="s">
        <v>997</v>
      </c>
      <c r="B82" s="3"/>
      <c r="C82" s="41" t="s">
        <v>1000</v>
      </c>
      <c r="D82" s="3"/>
      <c r="E82" s="41"/>
    </row>
    <row r="83" spans="1:5" ht="12">
      <c r="A83" s="3"/>
      <c r="B83" s="3"/>
      <c r="C83" s="41"/>
      <c r="D83" s="3"/>
      <c r="E83" s="4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R728"/>
  <sheetViews>
    <sheetView workbookViewId="0" topLeftCell="A1">
      <selection activeCell="C16" sqref="C16"/>
    </sheetView>
  </sheetViews>
  <sheetFormatPr defaultColWidth="9.140625" defaultRowHeight="12.75"/>
  <cols>
    <col min="1" max="1" width="5.00390625" style="0" customWidth="1"/>
    <col min="2" max="2" width="30.421875" style="0" customWidth="1"/>
    <col min="3" max="3" width="12.28125" style="0" customWidth="1"/>
    <col min="4" max="4" width="11.8515625" style="0" customWidth="1"/>
    <col min="5" max="5" width="12.7109375" style="0" customWidth="1"/>
    <col min="6" max="6" width="11.7109375" style="0" customWidth="1"/>
    <col min="7" max="7" width="12.28125" style="0" customWidth="1"/>
    <col min="8" max="9" width="11.140625" style="0" customWidth="1"/>
    <col min="10" max="10" width="11.00390625" style="0" customWidth="1"/>
    <col min="11" max="11" width="11.140625" style="0" customWidth="1"/>
    <col min="13" max="14" width="10.421875" style="0" customWidth="1"/>
    <col min="15" max="15" width="10.00390625" style="0" customWidth="1"/>
    <col min="16" max="16" width="9.8515625" style="0" customWidth="1"/>
  </cols>
  <sheetData>
    <row r="5" spans="1:17" s="3" customFormat="1" ht="16.5" customHeight="1">
      <c r="A5" s="195" t="s">
        <v>1052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17" s="3" customFormat="1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3" customFormat="1" ht="16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 t="s">
        <v>1053</v>
      </c>
    </row>
    <row r="8" spans="1:17" s="3" customFormat="1" ht="16.5" customHeight="1">
      <c r="A8" s="59"/>
      <c r="B8" s="60"/>
      <c r="C8" s="61"/>
      <c r="D8" s="62" t="s">
        <v>1054</v>
      </c>
      <c r="E8" s="63"/>
      <c r="F8" s="64"/>
      <c r="G8" s="62" t="s">
        <v>1055</v>
      </c>
      <c r="H8" s="65"/>
      <c r="I8" s="60"/>
      <c r="J8" s="60"/>
      <c r="K8" s="196" t="s">
        <v>1056</v>
      </c>
      <c r="L8" s="197"/>
      <c r="M8" s="197"/>
      <c r="N8" s="197"/>
      <c r="O8" s="197"/>
      <c r="P8" s="198"/>
      <c r="Q8" s="66"/>
    </row>
    <row r="9" spans="1:17" s="3" customFormat="1" ht="16.5" customHeight="1">
      <c r="A9" s="67" t="s">
        <v>1057</v>
      </c>
      <c r="B9" s="67" t="s">
        <v>1058</v>
      </c>
      <c r="C9" s="68"/>
      <c r="D9" s="60"/>
      <c r="E9" s="60"/>
      <c r="F9" s="60"/>
      <c r="G9" s="60"/>
      <c r="H9" s="69" t="s">
        <v>1059</v>
      </c>
      <c r="I9" s="67" t="s">
        <v>1060</v>
      </c>
      <c r="J9" s="67" t="s">
        <v>1061</v>
      </c>
      <c r="K9" s="199"/>
      <c r="L9" s="200"/>
      <c r="M9" s="200"/>
      <c r="N9" s="200"/>
      <c r="O9" s="200"/>
      <c r="P9" s="201"/>
      <c r="Q9" s="70"/>
    </row>
    <row r="10" spans="1:17" s="3" customFormat="1" ht="16.5" customHeight="1">
      <c r="A10" s="67" t="s">
        <v>1062</v>
      </c>
      <c r="B10" s="67" t="s">
        <v>1063</v>
      </c>
      <c r="C10" s="67" t="s">
        <v>1064</v>
      </c>
      <c r="D10" s="67" t="s">
        <v>1065</v>
      </c>
      <c r="E10" s="67" t="s">
        <v>1059</v>
      </c>
      <c r="F10" s="67" t="s">
        <v>1066</v>
      </c>
      <c r="G10" s="67" t="s">
        <v>1067</v>
      </c>
      <c r="H10" s="67" t="s">
        <v>1068</v>
      </c>
      <c r="I10" s="67" t="s">
        <v>1069</v>
      </c>
      <c r="J10" s="67" t="s">
        <v>1070</v>
      </c>
      <c r="K10" s="69" t="s">
        <v>1071</v>
      </c>
      <c r="L10" s="69" t="s">
        <v>1072</v>
      </c>
      <c r="M10" s="202" t="s">
        <v>1073</v>
      </c>
      <c r="N10" s="203"/>
      <c r="O10" s="69" t="s">
        <v>1074</v>
      </c>
      <c r="P10" s="69" t="s">
        <v>1075</v>
      </c>
      <c r="Q10" s="71" t="s">
        <v>1076</v>
      </c>
    </row>
    <row r="11" spans="1:17" s="3" customFormat="1" ht="16.5" customHeight="1">
      <c r="A11" s="67" t="s">
        <v>1077</v>
      </c>
      <c r="B11" s="67" t="s">
        <v>1078</v>
      </c>
      <c r="C11" s="67" t="s">
        <v>1079</v>
      </c>
      <c r="D11" s="67" t="s">
        <v>1080</v>
      </c>
      <c r="E11" s="67" t="s">
        <v>1081</v>
      </c>
      <c r="F11" s="67" t="s">
        <v>1082</v>
      </c>
      <c r="G11" s="72"/>
      <c r="H11" s="67" t="s">
        <v>1082</v>
      </c>
      <c r="I11" s="67" t="s">
        <v>1083</v>
      </c>
      <c r="J11" s="72"/>
      <c r="K11" s="67" t="s">
        <v>1084</v>
      </c>
      <c r="L11" s="67" t="s">
        <v>1085</v>
      </c>
      <c r="M11" s="69" t="s">
        <v>1086</v>
      </c>
      <c r="N11" s="69" t="s">
        <v>1086</v>
      </c>
      <c r="O11" s="67" t="s">
        <v>1087</v>
      </c>
      <c r="P11" s="67" t="s">
        <v>1088</v>
      </c>
      <c r="Q11" s="71" t="s">
        <v>1089</v>
      </c>
    </row>
    <row r="12" spans="1:17" s="3" customFormat="1" ht="16.5" customHeight="1">
      <c r="A12" s="67" t="s">
        <v>1090</v>
      </c>
      <c r="B12" s="73"/>
      <c r="C12" s="67" t="s">
        <v>1091</v>
      </c>
      <c r="D12" s="67"/>
      <c r="E12" s="74"/>
      <c r="F12" s="67" t="s">
        <v>1092</v>
      </c>
      <c r="G12" s="72"/>
      <c r="H12" s="67" t="s">
        <v>1093</v>
      </c>
      <c r="I12" s="67" t="s">
        <v>1094</v>
      </c>
      <c r="J12" s="72"/>
      <c r="K12" s="67" t="s">
        <v>1095</v>
      </c>
      <c r="L12" s="67" t="s">
        <v>1096</v>
      </c>
      <c r="M12" s="67" t="s">
        <v>1097</v>
      </c>
      <c r="N12" s="67" t="s">
        <v>1097</v>
      </c>
      <c r="O12" s="67" t="s">
        <v>1098</v>
      </c>
      <c r="P12" s="67" t="s">
        <v>1089</v>
      </c>
      <c r="Q12" s="71" t="s">
        <v>1070</v>
      </c>
    </row>
    <row r="13" spans="1:17" s="3" customFormat="1" ht="16.5" customHeight="1">
      <c r="A13" s="75"/>
      <c r="B13" s="73"/>
      <c r="C13" s="67" t="s">
        <v>1099</v>
      </c>
      <c r="D13" s="67"/>
      <c r="E13" s="72"/>
      <c r="F13" s="67" t="s">
        <v>1100</v>
      </c>
      <c r="G13" s="72"/>
      <c r="H13" s="67" t="s">
        <v>1100</v>
      </c>
      <c r="I13" s="67" t="s">
        <v>1101</v>
      </c>
      <c r="J13" s="72"/>
      <c r="K13" s="67" t="s">
        <v>1102</v>
      </c>
      <c r="L13" s="72"/>
      <c r="M13" s="67" t="s">
        <v>1103</v>
      </c>
      <c r="N13" s="67" t="s">
        <v>1103</v>
      </c>
      <c r="O13" s="72"/>
      <c r="P13" s="67" t="s">
        <v>1070</v>
      </c>
      <c r="Q13" s="70"/>
    </row>
    <row r="14" spans="1:17" s="3" customFormat="1" ht="16.5" customHeight="1">
      <c r="A14" s="76"/>
      <c r="B14" s="77"/>
      <c r="C14" s="76"/>
      <c r="D14" s="78"/>
      <c r="E14" s="78"/>
      <c r="F14" s="78"/>
      <c r="G14" s="78"/>
      <c r="H14" s="78"/>
      <c r="I14" s="78"/>
      <c r="J14" s="78"/>
      <c r="K14" s="79" t="s">
        <v>1104</v>
      </c>
      <c r="L14" s="78"/>
      <c r="M14" s="79" t="s">
        <v>1105</v>
      </c>
      <c r="N14" s="79" t="s">
        <v>1106</v>
      </c>
      <c r="O14" s="78"/>
      <c r="P14" s="78"/>
      <c r="Q14" s="80"/>
    </row>
    <row r="15" spans="1:17" s="3" customFormat="1" ht="16.5" customHeight="1">
      <c r="A15" s="76">
        <v>1</v>
      </c>
      <c r="B15" s="76">
        <v>2</v>
      </c>
      <c r="C15" s="76">
        <v>3</v>
      </c>
      <c r="D15" s="76">
        <v>4</v>
      </c>
      <c r="E15" s="76">
        <v>5</v>
      </c>
      <c r="F15" s="76">
        <v>6</v>
      </c>
      <c r="G15" s="76">
        <v>7</v>
      </c>
      <c r="H15" s="76">
        <v>8</v>
      </c>
      <c r="I15" s="76">
        <v>9</v>
      </c>
      <c r="J15" s="76">
        <v>10</v>
      </c>
      <c r="K15" s="76">
        <v>11</v>
      </c>
      <c r="L15" s="76">
        <v>12</v>
      </c>
      <c r="M15" s="76">
        <v>13</v>
      </c>
      <c r="N15" s="76">
        <v>14</v>
      </c>
      <c r="O15" s="76">
        <v>15</v>
      </c>
      <c r="P15" s="76">
        <v>16</v>
      </c>
      <c r="Q15" s="76">
        <v>17</v>
      </c>
    </row>
    <row r="17" spans="1:17" ht="15" customHeight="1">
      <c r="A17" t="s">
        <v>1107</v>
      </c>
      <c r="B17" t="s">
        <v>1108</v>
      </c>
      <c r="C17" s="81">
        <v>115775116</v>
      </c>
      <c r="D17" s="81">
        <v>21670904</v>
      </c>
      <c r="E17" s="81">
        <v>137446020</v>
      </c>
      <c r="F17" s="81">
        <v>126959712</v>
      </c>
      <c r="G17" s="81">
        <v>17250896</v>
      </c>
      <c r="H17" s="81">
        <v>144210608</v>
      </c>
      <c r="I17" s="81">
        <v>-6764588</v>
      </c>
      <c r="J17" s="81">
        <v>6764588</v>
      </c>
      <c r="K17" s="81">
        <v>3000000</v>
      </c>
      <c r="L17" s="81">
        <v>-259117</v>
      </c>
      <c r="M17" s="81">
        <v>6214381</v>
      </c>
      <c r="N17" s="81">
        <v>6473498</v>
      </c>
      <c r="O17" s="81">
        <v>7300000</v>
      </c>
      <c r="P17" s="81">
        <v>-4285763</v>
      </c>
      <c r="Q17" s="81">
        <v>1009468</v>
      </c>
    </row>
    <row r="18" spans="1:17" ht="15" customHeight="1">
      <c r="A18" t="s">
        <v>1109</v>
      </c>
      <c r="B18" t="s">
        <v>1110</v>
      </c>
      <c r="C18" s="81">
        <v>9799173</v>
      </c>
      <c r="D18" s="81">
        <v>3984774</v>
      </c>
      <c r="E18" s="81">
        <v>13783947</v>
      </c>
      <c r="F18" s="81">
        <v>14399762</v>
      </c>
      <c r="G18" s="81">
        <v>24367</v>
      </c>
      <c r="H18" s="81">
        <v>14424129</v>
      </c>
      <c r="I18" s="81">
        <v>-640182</v>
      </c>
      <c r="J18" s="81">
        <v>640182</v>
      </c>
      <c r="K18" s="81">
        <v>288200</v>
      </c>
      <c r="L18" s="81">
        <v>391395</v>
      </c>
      <c r="M18" s="81">
        <v>461910</v>
      </c>
      <c r="N18" s="81">
        <v>70515</v>
      </c>
      <c r="O18" s="81">
        <v>-39413</v>
      </c>
      <c r="P18" s="81"/>
      <c r="Q18" s="81"/>
    </row>
    <row r="19" spans="1:17" ht="15" customHeight="1">
      <c r="A19" t="s">
        <v>1111</v>
      </c>
      <c r="B19" t="s">
        <v>1112</v>
      </c>
      <c r="C19" s="81">
        <v>6175948</v>
      </c>
      <c r="D19" s="81">
        <v>3059064</v>
      </c>
      <c r="E19" s="81">
        <v>9235012</v>
      </c>
      <c r="F19" s="81">
        <v>8949047</v>
      </c>
      <c r="G19" s="81">
        <v>209205</v>
      </c>
      <c r="H19" s="81">
        <v>9158252</v>
      </c>
      <c r="I19" s="81">
        <v>76760</v>
      </c>
      <c r="J19" s="81">
        <v>-76760</v>
      </c>
      <c r="K19" s="81">
        <v>-1039000</v>
      </c>
      <c r="L19" s="81">
        <v>20137</v>
      </c>
      <c r="M19" s="81">
        <v>64369</v>
      </c>
      <c r="N19" s="81">
        <v>44232</v>
      </c>
      <c r="O19" s="81"/>
      <c r="P19" s="81">
        <v>227442</v>
      </c>
      <c r="Q19" s="81">
        <v>714661</v>
      </c>
    </row>
    <row r="20" spans="1:17" ht="15" customHeight="1">
      <c r="A20" t="s">
        <v>1113</v>
      </c>
      <c r="B20" t="s">
        <v>1114</v>
      </c>
      <c r="C20" s="81">
        <v>6088143</v>
      </c>
      <c r="D20" s="81">
        <v>1633009</v>
      </c>
      <c r="E20" s="81">
        <v>7721152</v>
      </c>
      <c r="F20" s="81">
        <v>8819015</v>
      </c>
      <c r="G20" s="81">
        <v>133495</v>
      </c>
      <c r="H20" s="81">
        <v>8952510</v>
      </c>
      <c r="I20" s="81">
        <v>-1231358</v>
      </c>
      <c r="J20" s="81">
        <v>1231358</v>
      </c>
      <c r="K20" s="81">
        <v>1077000</v>
      </c>
      <c r="L20" s="81">
        <v>154358</v>
      </c>
      <c r="M20" s="81">
        <v>205452</v>
      </c>
      <c r="N20" s="81">
        <v>51094</v>
      </c>
      <c r="O20" s="81"/>
      <c r="P20" s="81"/>
      <c r="Q20" s="81"/>
    </row>
    <row r="21" spans="1:17" ht="15" customHeight="1">
      <c r="A21" t="s">
        <v>1115</v>
      </c>
      <c r="B21" t="s">
        <v>1116</v>
      </c>
      <c r="C21" s="81">
        <v>9322312</v>
      </c>
      <c r="D21" s="81">
        <v>3502152</v>
      </c>
      <c r="E21" s="81">
        <v>12824464</v>
      </c>
      <c r="F21" s="81">
        <v>12489600</v>
      </c>
      <c r="G21" s="81">
        <v>300473</v>
      </c>
      <c r="H21" s="81">
        <v>12790073</v>
      </c>
      <c r="I21" s="81">
        <v>34391</v>
      </c>
      <c r="J21" s="81">
        <v>-34391</v>
      </c>
      <c r="K21" s="81">
        <v>-26891</v>
      </c>
      <c r="L21" s="81">
        <v>-7500</v>
      </c>
      <c r="M21" s="81">
        <v>408121</v>
      </c>
      <c r="N21" s="81">
        <v>415621</v>
      </c>
      <c r="O21" s="81"/>
      <c r="P21" s="81"/>
      <c r="Q21" s="81"/>
    </row>
    <row r="22" spans="1:17" ht="15" customHeight="1">
      <c r="A22" t="s">
        <v>1117</v>
      </c>
      <c r="B22" t="s">
        <v>1118</v>
      </c>
      <c r="C22" s="81">
        <v>3590650</v>
      </c>
      <c r="D22" s="81">
        <v>1629555</v>
      </c>
      <c r="E22" s="81">
        <v>5220205</v>
      </c>
      <c r="F22" s="81">
        <v>5133101</v>
      </c>
      <c r="G22" s="81">
        <v>10220</v>
      </c>
      <c r="H22" s="81">
        <v>5143321</v>
      </c>
      <c r="I22" s="81">
        <v>76884</v>
      </c>
      <c r="J22" s="81">
        <v>-76884</v>
      </c>
      <c r="K22" s="81">
        <v>-65000</v>
      </c>
      <c r="L22" s="81">
        <v>-11884</v>
      </c>
      <c r="M22" s="81">
        <v>78705</v>
      </c>
      <c r="N22" s="81">
        <v>90589</v>
      </c>
      <c r="O22" s="81"/>
      <c r="P22" s="81"/>
      <c r="Q22" s="81"/>
    </row>
    <row r="23" spans="1:17" ht="15" customHeight="1">
      <c r="A23" t="s">
        <v>1119</v>
      </c>
      <c r="B23" t="s">
        <v>1120</v>
      </c>
      <c r="C23" s="81">
        <v>11841193</v>
      </c>
      <c r="D23" s="81">
        <v>1563994</v>
      </c>
      <c r="E23" s="81">
        <v>13405187</v>
      </c>
      <c r="F23" s="81">
        <v>10398045</v>
      </c>
      <c r="G23" s="81">
        <v>2665079</v>
      </c>
      <c r="H23" s="81">
        <v>13063124</v>
      </c>
      <c r="I23" s="81">
        <v>342063</v>
      </c>
      <c r="J23" s="81">
        <v>-342063</v>
      </c>
      <c r="K23" s="81"/>
      <c r="L23" s="81">
        <v>-342063</v>
      </c>
      <c r="M23" s="81">
        <v>630911</v>
      </c>
      <c r="N23" s="81">
        <v>972974</v>
      </c>
      <c r="O23" s="81"/>
      <c r="P23" s="81"/>
      <c r="Q23" s="81"/>
    </row>
    <row r="24" spans="3:17" ht="1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15" customHeight="1">
      <c r="A25" t="s">
        <v>1121</v>
      </c>
      <c r="B25" t="s">
        <v>1122</v>
      </c>
      <c r="C25" s="81">
        <v>100333</v>
      </c>
      <c r="D25" s="81">
        <v>989726</v>
      </c>
      <c r="E25" s="81">
        <v>1090059</v>
      </c>
      <c r="F25" s="81">
        <v>1076338</v>
      </c>
      <c r="G25" s="81">
        <v>38031</v>
      </c>
      <c r="H25" s="81">
        <v>1114369</v>
      </c>
      <c r="I25" s="81">
        <v>-24310</v>
      </c>
      <c r="J25" s="81">
        <v>24310</v>
      </c>
      <c r="K25" s="81"/>
      <c r="L25" s="81">
        <v>24310</v>
      </c>
      <c r="M25" s="81">
        <v>42584</v>
      </c>
      <c r="N25" s="81">
        <v>18274</v>
      </c>
      <c r="O25" s="81"/>
      <c r="P25" s="81"/>
      <c r="Q25" s="81"/>
    </row>
    <row r="26" spans="1:17" ht="15" customHeight="1">
      <c r="A26" t="s">
        <v>1123</v>
      </c>
      <c r="B26" t="s">
        <v>1124</v>
      </c>
      <c r="C26" s="81">
        <v>1374328</v>
      </c>
      <c r="D26" s="81">
        <v>868247</v>
      </c>
      <c r="E26" s="81">
        <v>2242575</v>
      </c>
      <c r="F26" s="81">
        <v>1815757</v>
      </c>
      <c r="G26" s="81">
        <v>235781</v>
      </c>
      <c r="H26" s="81">
        <v>2051538</v>
      </c>
      <c r="I26" s="81">
        <v>191037</v>
      </c>
      <c r="J26" s="81">
        <v>-191037</v>
      </c>
      <c r="K26" s="81">
        <v>-40000</v>
      </c>
      <c r="L26" s="81">
        <v>-290037</v>
      </c>
      <c r="M26" s="81">
        <v>59897</v>
      </c>
      <c r="N26" s="81">
        <v>349934</v>
      </c>
      <c r="O26" s="81"/>
      <c r="P26" s="81">
        <v>139000</v>
      </c>
      <c r="Q26" s="81"/>
    </row>
    <row r="27" spans="1:17" ht="15" customHeight="1">
      <c r="A27" t="s">
        <v>1125</v>
      </c>
      <c r="B27" t="s">
        <v>1126</v>
      </c>
      <c r="C27" s="81">
        <v>186456</v>
      </c>
      <c r="D27" s="81">
        <v>172638</v>
      </c>
      <c r="E27" s="81">
        <v>359094</v>
      </c>
      <c r="F27" s="81">
        <v>311589</v>
      </c>
      <c r="G27" s="81">
        <v>5748</v>
      </c>
      <c r="H27" s="81">
        <v>317337</v>
      </c>
      <c r="I27" s="81">
        <v>41757</v>
      </c>
      <c r="J27" s="81">
        <v>-41757</v>
      </c>
      <c r="K27" s="81">
        <v>-13200</v>
      </c>
      <c r="L27" s="81">
        <v>-28557</v>
      </c>
      <c r="M27" s="81">
        <v>4579</v>
      </c>
      <c r="N27" s="81">
        <v>33136</v>
      </c>
      <c r="O27" s="81"/>
      <c r="P27" s="81"/>
      <c r="Q27" s="81"/>
    </row>
    <row r="28" spans="1:17" ht="15" customHeight="1">
      <c r="A28" t="s">
        <v>1127</v>
      </c>
      <c r="B28" t="s">
        <v>1128</v>
      </c>
      <c r="C28" s="81">
        <v>333450</v>
      </c>
      <c r="D28" s="81">
        <v>263774</v>
      </c>
      <c r="E28" s="81">
        <v>597224</v>
      </c>
      <c r="F28" s="81">
        <v>585798</v>
      </c>
      <c r="G28" s="81">
        <v>3999</v>
      </c>
      <c r="H28" s="81">
        <v>589797</v>
      </c>
      <c r="I28" s="81">
        <v>7427</v>
      </c>
      <c r="J28" s="81">
        <v>-7427</v>
      </c>
      <c r="K28" s="81">
        <v>-1550</v>
      </c>
      <c r="L28" s="81">
        <v>-5877</v>
      </c>
      <c r="M28" s="81">
        <v>4685</v>
      </c>
      <c r="N28" s="81">
        <v>10562</v>
      </c>
      <c r="O28" s="81"/>
      <c r="P28" s="81"/>
      <c r="Q28" s="81"/>
    </row>
    <row r="29" spans="1:17" ht="15" customHeight="1">
      <c r="A29" t="s">
        <v>1129</v>
      </c>
      <c r="B29" t="s">
        <v>1130</v>
      </c>
      <c r="C29" s="81">
        <v>63563</v>
      </c>
      <c r="D29" s="81">
        <v>13359</v>
      </c>
      <c r="E29" s="81">
        <v>76922</v>
      </c>
      <c r="F29" s="81">
        <v>74282</v>
      </c>
      <c r="G29" s="81">
        <v>1790</v>
      </c>
      <c r="H29" s="81">
        <v>76072</v>
      </c>
      <c r="I29" s="81">
        <v>850</v>
      </c>
      <c r="J29" s="81">
        <v>-850</v>
      </c>
      <c r="K29" s="81"/>
      <c r="L29" s="81">
        <v>-850</v>
      </c>
      <c r="M29" s="81">
        <v>742</v>
      </c>
      <c r="N29" s="81">
        <v>1592</v>
      </c>
      <c r="O29" s="81"/>
      <c r="P29" s="81"/>
      <c r="Q29" s="81"/>
    </row>
    <row r="30" spans="1:17" ht="15" customHeight="1">
      <c r="A30" t="s">
        <v>1131</v>
      </c>
      <c r="B30" t="s">
        <v>1132</v>
      </c>
      <c r="C30" s="81">
        <v>115547</v>
      </c>
      <c r="D30" s="81">
        <v>29359</v>
      </c>
      <c r="E30" s="81">
        <v>144906</v>
      </c>
      <c r="F30" s="81">
        <v>122415</v>
      </c>
      <c r="G30" s="81">
        <v>20896</v>
      </c>
      <c r="H30" s="81">
        <v>143311</v>
      </c>
      <c r="I30" s="81">
        <v>1595</v>
      </c>
      <c r="J30" s="81">
        <v>-1595</v>
      </c>
      <c r="K30" s="81"/>
      <c r="L30" s="81">
        <v>-1595</v>
      </c>
      <c r="M30" s="81">
        <v>2660</v>
      </c>
      <c r="N30" s="81">
        <v>4255</v>
      </c>
      <c r="O30" s="81"/>
      <c r="P30" s="81"/>
      <c r="Q30" s="81"/>
    </row>
    <row r="31" spans="1:17" ht="15" customHeight="1">
      <c r="A31" t="s">
        <v>1133</v>
      </c>
      <c r="B31" t="s">
        <v>1134</v>
      </c>
      <c r="C31" s="81">
        <v>100367</v>
      </c>
      <c r="D31" s="81">
        <v>104612</v>
      </c>
      <c r="E31" s="81">
        <v>204979</v>
      </c>
      <c r="F31" s="81">
        <v>201441</v>
      </c>
      <c r="G31" s="81">
        <v>3510</v>
      </c>
      <c r="H31" s="81">
        <v>204951</v>
      </c>
      <c r="I31" s="81">
        <v>28</v>
      </c>
      <c r="J31" s="81">
        <v>-28</v>
      </c>
      <c r="K31" s="81"/>
      <c r="L31" s="81">
        <v>-28</v>
      </c>
      <c r="M31" s="81">
        <v>12644</v>
      </c>
      <c r="N31" s="81">
        <v>12672</v>
      </c>
      <c r="O31" s="81"/>
      <c r="P31" s="81"/>
      <c r="Q31" s="81"/>
    </row>
    <row r="32" spans="1:17" ht="15" customHeight="1">
      <c r="A32" t="s">
        <v>1135</v>
      </c>
      <c r="B32" t="s">
        <v>1136</v>
      </c>
      <c r="C32" s="81">
        <v>72105</v>
      </c>
      <c r="D32" s="81">
        <v>36781</v>
      </c>
      <c r="E32" s="81">
        <v>108886</v>
      </c>
      <c r="F32" s="81">
        <v>110476</v>
      </c>
      <c r="G32" s="81">
        <v>1579</v>
      </c>
      <c r="H32" s="81">
        <v>112055</v>
      </c>
      <c r="I32" s="81">
        <v>-3169</v>
      </c>
      <c r="J32" s="81">
        <v>3169</v>
      </c>
      <c r="K32" s="81"/>
      <c r="L32" s="81">
        <v>3169</v>
      </c>
      <c r="M32" s="81">
        <v>4481</v>
      </c>
      <c r="N32" s="81">
        <v>1312</v>
      </c>
      <c r="O32" s="81"/>
      <c r="P32" s="81"/>
      <c r="Q32" s="81"/>
    </row>
    <row r="33" spans="1:17" ht="15" customHeight="1">
      <c r="A33" t="s">
        <v>1137</v>
      </c>
      <c r="B33" t="s">
        <v>1138</v>
      </c>
      <c r="C33" s="81">
        <v>33151</v>
      </c>
      <c r="D33" s="81">
        <v>45683</v>
      </c>
      <c r="E33" s="81">
        <v>78834</v>
      </c>
      <c r="F33" s="81">
        <v>92118</v>
      </c>
      <c r="G33" s="81">
        <v>3296</v>
      </c>
      <c r="H33" s="81">
        <v>95414</v>
      </c>
      <c r="I33" s="81">
        <v>-16580</v>
      </c>
      <c r="J33" s="81">
        <v>16580</v>
      </c>
      <c r="K33" s="81"/>
      <c r="L33" s="81">
        <v>-1420</v>
      </c>
      <c r="M33" s="81">
        <v>2232</v>
      </c>
      <c r="N33" s="81">
        <v>3652</v>
      </c>
      <c r="O33" s="81">
        <v>18000</v>
      </c>
      <c r="P33" s="81"/>
      <c r="Q33" s="81"/>
    </row>
    <row r="34" spans="1:17" ht="15" customHeight="1">
      <c r="A34" t="s">
        <v>1139</v>
      </c>
      <c r="B34" t="s">
        <v>1140</v>
      </c>
      <c r="C34" s="81">
        <v>43770</v>
      </c>
      <c r="D34" s="81">
        <v>24821</v>
      </c>
      <c r="E34" s="81">
        <v>68591</v>
      </c>
      <c r="F34" s="81">
        <v>56457</v>
      </c>
      <c r="G34" s="81">
        <v>15383</v>
      </c>
      <c r="H34" s="81">
        <v>71840</v>
      </c>
      <c r="I34" s="81">
        <v>-3249</v>
      </c>
      <c r="J34" s="81">
        <v>3249</v>
      </c>
      <c r="K34" s="81"/>
      <c r="L34" s="81">
        <v>3249</v>
      </c>
      <c r="M34" s="81">
        <v>10715</v>
      </c>
      <c r="N34" s="81">
        <v>7466</v>
      </c>
      <c r="O34" s="81"/>
      <c r="P34" s="81"/>
      <c r="Q34" s="81"/>
    </row>
    <row r="35" spans="1:17" ht="15" customHeight="1">
      <c r="A35" t="s">
        <v>1141</v>
      </c>
      <c r="B35" t="s">
        <v>1142</v>
      </c>
      <c r="C35" s="81">
        <v>361178</v>
      </c>
      <c r="D35" s="81">
        <v>138122</v>
      </c>
      <c r="E35" s="81">
        <v>499300</v>
      </c>
      <c r="F35" s="81">
        <v>480731</v>
      </c>
      <c r="G35" s="81">
        <v>11646</v>
      </c>
      <c r="H35" s="81">
        <v>492377</v>
      </c>
      <c r="I35" s="81">
        <v>6923</v>
      </c>
      <c r="J35" s="81">
        <v>-6923</v>
      </c>
      <c r="K35" s="81"/>
      <c r="L35" s="81">
        <v>-3785</v>
      </c>
      <c r="M35" s="81">
        <v>3964</v>
      </c>
      <c r="N35" s="81">
        <v>7749</v>
      </c>
      <c r="O35" s="81">
        <v>-14266</v>
      </c>
      <c r="P35" s="81"/>
      <c r="Q35" s="81">
        <v>11128</v>
      </c>
    </row>
    <row r="36" spans="1:17" ht="15" customHeight="1">
      <c r="A36" t="s">
        <v>1143</v>
      </c>
      <c r="B36" t="s">
        <v>1144</v>
      </c>
      <c r="C36" s="81">
        <v>31018</v>
      </c>
      <c r="D36" s="81">
        <v>52470</v>
      </c>
      <c r="E36" s="81">
        <v>83488</v>
      </c>
      <c r="F36" s="81">
        <v>74493</v>
      </c>
      <c r="G36" s="81">
        <v>9074</v>
      </c>
      <c r="H36" s="81">
        <v>83567</v>
      </c>
      <c r="I36" s="81">
        <v>-79</v>
      </c>
      <c r="J36" s="81">
        <v>79</v>
      </c>
      <c r="K36" s="81"/>
      <c r="L36" s="81">
        <v>79</v>
      </c>
      <c r="M36" s="81">
        <v>1262</v>
      </c>
      <c r="N36" s="81">
        <v>1183</v>
      </c>
      <c r="O36" s="81"/>
      <c r="P36" s="81"/>
      <c r="Q36" s="81"/>
    </row>
    <row r="37" spans="1:17" ht="15" customHeight="1">
      <c r="A37" t="s">
        <v>1145</v>
      </c>
      <c r="B37" t="s">
        <v>1146</v>
      </c>
      <c r="C37" s="81">
        <v>74721</v>
      </c>
      <c r="D37" s="81">
        <v>53926</v>
      </c>
      <c r="E37" s="81">
        <v>128647</v>
      </c>
      <c r="F37" s="81">
        <v>128184</v>
      </c>
      <c r="G37" s="81">
        <v>2423</v>
      </c>
      <c r="H37" s="81">
        <v>130607</v>
      </c>
      <c r="I37" s="81">
        <v>-1960</v>
      </c>
      <c r="J37" s="81">
        <v>1960</v>
      </c>
      <c r="K37" s="81">
        <v>-2220</v>
      </c>
      <c r="L37" s="81">
        <v>4180</v>
      </c>
      <c r="M37" s="81">
        <v>6653</v>
      </c>
      <c r="N37" s="81">
        <v>2473</v>
      </c>
      <c r="O37" s="81"/>
      <c r="P37" s="81"/>
      <c r="Q37" s="81"/>
    </row>
    <row r="38" spans="1:17" ht="15" customHeight="1">
      <c r="A38" t="s">
        <v>1147</v>
      </c>
      <c r="B38" t="s">
        <v>1148</v>
      </c>
      <c r="C38" s="81">
        <v>108222</v>
      </c>
      <c r="D38" s="81">
        <v>138495</v>
      </c>
      <c r="E38" s="81">
        <v>246717</v>
      </c>
      <c r="F38" s="81">
        <v>246863</v>
      </c>
      <c r="G38" s="81">
        <v>2302</v>
      </c>
      <c r="H38" s="81">
        <v>249165</v>
      </c>
      <c r="I38" s="81">
        <v>-2448</v>
      </c>
      <c r="J38" s="81">
        <v>2448</v>
      </c>
      <c r="K38" s="81">
        <v>-1350</v>
      </c>
      <c r="L38" s="81">
        <v>3798</v>
      </c>
      <c r="M38" s="81">
        <v>9704</v>
      </c>
      <c r="N38" s="81">
        <v>5906</v>
      </c>
      <c r="O38" s="81"/>
      <c r="P38" s="81"/>
      <c r="Q38" s="81"/>
    </row>
    <row r="39" spans="1:17" ht="15" customHeight="1">
      <c r="A39" t="s">
        <v>1149</v>
      </c>
      <c r="B39" t="s">
        <v>1150</v>
      </c>
      <c r="C39" s="81">
        <v>28855</v>
      </c>
      <c r="D39" s="81">
        <v>51375</v>
      </c>
      <c r="E39" s="81">
        <v>80230</v>
      </c>
      <c r="F39" s="81">
        <v>78231</v>
      </c>
      <c r="G39" s="81">
        <v>2263</v>
      </c>
      <c r="H39" s="81">
        <v>80494</v>
      </c>
      <c r="I39" s="81">
        <v>-264</v>
      </c>
      <c r="J39" s="81">
        <v>264</v>
      </c>
      <c r="K39" s="81"/>
      <c r="L39" s="81">
        <v>264</v>
      </c>
      <c r="M39" s="81">
        <v>3606</v>
      </c>
      <c r="N39" s="81">
        <v>3342</v>
      </c>
      <c r="O39" s="81"/>
      <c r="P39" s="81"/>
      <c r="Q39" s="81"/>
    </row>
    <row r="40" spans="1:17" ht="15" customHeight="1">
      <c r="A40" t="s">
        <v>1151</v>
      </c>
      <c r="B40" t="s">
        <v>1152</v>
      </c>
      <c r="C40" s="81">
        <v>48458</v>
      </c>
      <c r="D40" s="81">
        <v>75904</v>
      </c>
      <c r="E40" s="81">
        <v>124362</v>
      </c>
      <c r="F40" s="81">
        <v>121034</v>
      </c>
      <c r="G40" s="81">
        <v>5602</v>
      </c>
      <c r="H40" s="81">
        <v>126636</v>
      </c>
      <c r="I40" s="81">
        <v>-2274</v>
      </c>
      <c r="J40" s="81">
        <v>2274</v>
      </c>
      <c r="K40" s="81"/>
      <c r="L40" s="81">
        <v>2274</v>
      </c>
      <c r="M40" s="81">
        <v>13448</v>
      </c>
      <c r="N40" s="81">
        <v>11174</v>
      </c>
      <c r="O40" s="81"/>
      <c r="P40" s="81"/>
      <c r="Q40" s="81"/>
    </row>
    <row r="41" spans="1:17" ht="15" customHeight="1">
      <c r="A41" t="s">
        <v>1153</v>
      </c>
      <c r="B41" t="s">
        <v>1154</v>
      </c>
      <c r="C41" s="81">
        <v>47977</v>
      </c>
      <c r="D41" s="81">
        <v>10426</v>
      </c>
      <c r="E41" s="81">
        <v>58403</v>
      </c>
      <c r="F41" s="81">
        <v>30697</v>
      </c>
      <c r="G41" s="81">
        <v>27534</v>
      </c>
      <c r="H41" s="81">
        <v>58231</v>
      </c>
      <c r="I41" s="81">
        <v>172</v>
      </c>
      <c r="J41" s="81">
        <v>-172</v>
      </c>
      <c r="K41" s="81"/>
      <c r="L41" s="81">
        <v>-172</v>
      </c>
      <c r="M41" s="81">
        <v>3867</v>
      </c>
      <c r="N41" s="81">
        <v>4039</v>
      </c>
      <c r="O41" s="81"/>
      <c r="P41" s="81"/>
      <c r="Q41" s="81"/>
    </row>
    <row r="42" spans="1:17" ht="15" customHeight="1">
      <c r="A42" t="s">
        <v>1155</v>
      </c>
      <c r="B42" t="s">
        <v>1156</v>
      </c>
      <c r="C42" s="81">
        <v>306277</v>
      </c>
      <c r="D42" s="81">
        <v>205671</v>
      </c>
      <c r="E42" s="81">
        <v>511948</v>
      </c>
      <c r="F42" s="81">
        <v>498527</v>
      </c>
      <c r="G42" s="81">
        <v>12848</v>
      </c>
      <c r="H42" s="81">
        <v>511375</v>
      </c>
      <c r="I42" s="81">
        <v>573</v>
      </c>
      <c r="J42" s="81">
        <v>-573</v>
      </c>
      <c r="K42" s="81">
        <v>-9800</v>
      </c>
      <c r="L42" s="81">
        <v>9227</v>
      </c>
      <c r="M42" s="81">
        <v>26116</v>
      </c>
      <c r="N42" s="81">
        <v>16889</v>
      </c>
      <c r="O42" s="81"/>
      <c r="P42" s="81"/>
      <c r="Q42" s="81"/>
    </row>
    <row r="43" spans="1:17" ht="15" customHeight="1">
      <c r="A43" t="s">
        <v>1157</v>
      </c>
      <c r="B43" t="s">
        <v>1158</v>
      </c>
      <c r="C43" s="81">
        <v>30404</v>
      </c>
      <c r="D43" s="81">
        <v>35271</v>
      </c>
      <c r="E43" s="81">
        <v>65675</v>
      </c>
      <c r="F43" s="81">
        <v>63369</v>
      </c>
      <c r="G43" s="81">
        <v>3723</v>
      </c>
      <c r="H43" s="81">
        <v>67092</v>
      </c>
      <c r="I43" s="81">
        <v>-1417</v>
      </c>
      <c r="J43" s="81">
        <v>1417</v>
      </c>
      <c r="K43" s="81"/>
      <c r="L43" s="81">
        <v>1417</v>
      </c>
      <c r="M43" s="81">
        <v>4070</v>
      </c>
      <c r="N43" s="81">
        <v>2653</v>
      </c>
      <c r="O43" s="81"/>
      <c r="P43" s="81"/>
      <c r="Q43" s="81"/>
    </row>
    <row r="44" spans="1:17" ht="15" customHeight="1">
      <c r="A44" t="s">
        <v>1159</v>
      </c>
      <c r="B44" t="s">
        <v>1160</v>
      </c>
      <c r="C44" s="81">
        <v>34277</v>
      </c>
      <c r="D44" s="81">
        <v>40646</v>
      </c>
      <c r="E44" s="81">
        <v>74923</v>
      </c>
      <c r="F44" s="81">
        <v>74587</v>
      </c>
      <c r="G44" s="81">
        <v>1985</v>
      </c>
      <c r="H44" s="81">
        <v>76572</v>
      </c>
      <c r="I44" s="81">
        <v>-1649</v>
      </c>
      <c r="J44" s="81">
        <v>1649</v>
      </c>
      <c r="K44" s="81"/>
      <c r="L44" s="81">
        <v>1649</v>
      </c>
      <c r="M44" s="81">
        <v>3212</v>
      </c>
      <c r="N44" s="81">
        <v>1563</v>
      </c>
      <c r="O44" s="81"/>
      <c r="P44" s="81"/>
      <c r="Q44" s="81"/>
    </row>
    <row r="45" spans="1:17" ht="15" customHeight="1">
      <c r="A45" t="s">
        <v>1161</v>
      </c>
      <c r="B45" t="s">
        <v>1162</v>
      </c>
      <c r="C45" s="81">
        <v>59078</v>
      </c>
      <c r="D45" s="81">
        <v>84900</v>
      </c>
      <c r="E45" s="81">
        <v>143978</v>
      </c>
      <c r="F45" s="81">
        <v>128230</v>
      </c>
      <c r="G45" s="81">
        <v>4125</v>
      </c>
      <c r="H45" s="81">
        <v>132355</v>
      </c>
      <c r="I45" s="81">
        <v>11623</v>
      </c>
      <c r="J45" s="81">
        <v>-11623</v>
      </c>
      <c r="K45" s="81"/>
      <c r="L45" s="81">
        <v>3096</v>
      </c>
      <c r="M45" s="81">
        <v>10803</v>
      </c>
      <c r="N45" s="81">
        <v>7707</v>
      </c>
      <c r="O45" s="81"/>
      <c r="P45" s="81"/>
      <c r="Q45" s="81">
        <v>-14719</v>
      </c>
    </row>
    <row r="46" spans="1:17" ht="15" customHeight="1">
      <c r="A46" t="s">
        <v>1163</v>
      </c>
      <c r="B46" t="s">
        <v>1164</v>
      </c>
      <c r="C46" s="81">
        <v>63281</v>
      </c>
      <c r="D46" s="81">
        <v>54755</v>
      </c>
      <c r="E46" s="81">
        <v>118036</v>
      </c>
      <c r="F46" s="81">
        <v>115028</v>
      </c>
      <c r="G46" s="81">
        <v>7492</v>
      </c>
      <c r="H46" s="81">
        <v>122520</v>
      </c>
      <c r="I46" s="81">
        <v>-4484</v>
      </c>
      <c r="J46" s="81">
        <v>4484</v>
      </c>
      <c r="K46" s="81">
        <v>1000</v>
      </c>
      <c r="L46" s="81">
        <v>3484</v>
      </c>
      <c r="M46" s="81">
        <v>8731</v>
      </c>
      <c r="N46" s="81">
        <v>5247</v>
      </c>
      <c r="O46" s="81"/>
      <c r="P46" s="81"/>
      <c r="Q46" s="81"/>
    </row>
    <row r="47" spans="1:17" ht="15" customHeight="1">
      <c r="A47" t="s">
        <v>1165</v>
      </c>
      <c r="B47" t="s">
        <v>1166</v>
      </c>
      <c r="C47" s="81">
        <v>53283</v>
      </c>
      <c r="D47" s="81">
        <v>60007</v>
      </c>
      <c r="E47" s="81">
        <v>113290</v>
      </c>
      <c r="F47" s="81">
        <v>118732</v>
      </c>
      <c r="G47" s="81">
        <v>4442</v>
      </c>
      <c r="H47" s="81">
        <v>123174</v>
      </c>
      <c r="I47" s="81">
        <v>-9884</v>
      </c>
      <c r="J47" s="81">
        <v>9884</v>
      </c>
      <c r="K47" s="81"/>
      <c r="L47" s="81">
        <v>9884</v>
      </c>
      <c r="M47" s="81">
        <v>15021</v>
      </c>
      <c r="N47" s="81">
        <v>5137</v>
      </c>
      <c r="O47" s="81"/>
      <c r="P47" s="81"/>
      <c r="Q47" s="81"/>
    </row>
    <row r="48" spans="3:17" ht="15" customHeight="1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ht="15" customHeight="1">
      <c r="B49" t="s">
        <v>1168</v>
      </c>
      <c r="C49" s="81">
        <v>3670099</v>
      </c>
      <c r="D49" s="81">
        <v>3550968</v>
      </c>
      <c r="E49" s="81">
        <v>7221067</v>
      </c>
      <c r="F49" s="81">
        <v>6605377</v>
      </c>
      <c r="G49" s="81">
        <v>425472</v>
      </c>
      <c r="H49" s="81">
        <v>7030849</v>
      </c>
      <c r="I49" s="81">
        <v>190218</v>
      </c>
      <c r="J49" s="81">
        <v>-190218</v>
      </c>
      <c r="K49" s="81">
        <v>-67120</v>
      </c>
      <c r="L49" s="81">
        <v>-262241</v>
      </c>
      <c r="M49" s="81">
        <v>255676</v>
      </c>
      <c r="N49" s="81">
        <v>517917</v>
      </c>
      <c r="O49" s="81">
        <v>3734</v>
      </c>
      <c r="P49" s="81">
        <v>139000</v>
      </c>
      <c r="Q49" s="81">
        <v>-3591</v>
      </c>
    </row>
    <row r="50" spans="3:17" ht="15" customHeight="1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15" customHeight="1">
      <c r="A51" t="s">
        <v>1169</v>
      </c>
      <c r="B51" t="s">
        <v>1170</v>
      </c>
      <c r="C51" s="81">
        <v>98759</v>
      </c>
      <c r="D51" s="81">
        <v>1329379</v>
      </c>
      <c r="E51" s="81">
        <v>1428138</v>
      </c>
      <c r="F51" s="81">
        <v>1439438</v>
      </c>
      <c r="G51" s="81"/>
      <c r="H51" s="81">
        <v>1439438</v>
      </c>
      <c r="I51" s="81">
        <v>-11300</v>
      </c>
      <c r="J51" s="81">
        <v>11300</v>
      </c>
      <c r="K51" s="81">
        <v>16000</v>
      </c>
      <c r="L51" s="81">
        <v>-4700</v>
      </c>
      <c r="M51" s="81">
        <v>12685</v>
      </c>
      <c r="N51" s="81">
        <v>17385</v>
      </c>
      <c r="O51" s="81"/>
      <c r="P51" s="81"/>
      <c r="Q51" s="81"/>
    </row>
    <row r="52" spans="1:17" ht="15" customHeight="1">
      <c r="A52" t="s">
        <v>1171</v>
      </c>
      <c r="B52" t="s">
        <v>1172</v>
      </c>
      <c r="C52" s="81">
        <v>818542</v>
      </c>
      <c r="D52" s="81">
        <v>507655</v>
      </c>
      <c r="E52" s="81">
        <v>1326197</v>
      </c>
      <c r="F52" s="81">
        <v>1355748</v>
      </c>
      <c r="G52" s="81">
        <v>18599</v>
      </c>
      <c r="H52" s="81">
        <v>1374347</v>
      </c>
      <c r="I52" s="81">
        <v>-48150</v>
      </c>
      <c r="J52" s="81">
        <v>48150</v>
      </c>
      <c r="K52" s="81">
        <v>54500</v>
      </c>
      <c r="L52" s="81">
        <v>-6350</v>
      </c>
      <c r="M52" s="81">
        <v>537</v>
      </c>
      <c r="N52" s="81">
        <v>6887</v>
      </c>
      <c r="O52" s="81"/>
      <c r="P52" s="81"/>
      <c r="Q52" s="81"/>
    </row>
    <row r="53" spans="1:17" ht="15" customHeight="1">
      <c r="A53" t="s">
        <v>1173</v>
      </c>
      <c r="B53" t="s">
        <v>1174</v>
      </c>
      <c r="C53" s="81">
        <v>81306</v>
      </c>
      <c r="D53" s="81">
        <v>116012</v>
      </c>
      <c r="E53" s="81">
        <v>197318</v>
      </c>
      <c r="F53" s="81">
        <v>177600</v>
      </c>
      <c r="G53" s="81">
        <v>3753</v>
      </c>
      <c r="H53" s="81">
        <v>181353</v>
      </c>
      <c r="I53" s="81">
        <v>15965</v>
      </c>
      <c r="J53" s="81">
        <v>-15965</v>
      </c>
      <c r="K53" s="81"/>
      <c r="L53" s="81">
        <v>-15965</v>
      </c>
      <c r="M53" s="81">
        <v>1210</v>
      </c>
      <c r="N53" s="81">
        <v>17175</v>
      </c>
      <c r="O53" s="81"/>
      <c r="P53" s="81"/>
      <c r="Q53" s="81"/>
    </row>
    <row r="54" spans="1:17" ht="15" customHeight="1">
      <c r="A54" t="s">
        <v>1175</v>
      </c>
      <c r="B54" t="s">
        <v>1176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15" customHeight="1">
      <c r="A55" t="s">
        <v>1177</v>
      </c>
      <c r="B55" t="s">
        <v>1178</v>
      </c>
      <c r="C55" s="81">
        <v>106121</v>
      </c>
      <c r="D55" s="81">
        <v>41573</v>
      </c>
      <c r="E55" s="81">
        <v>147694</v>
      </c>
      <c r="F55" s="81">
        <v>134775</v>
      </c>
      <c r="G55" s="81">
        <v>21407</v>
      </c>
      <c r="H55" s="81">
        <v>156182</v>
      </c>
      <c r="I55" s="81">
        <v>-8488</v>
      </c>
      <c r="J55" s="81">
        <v>8488</v>
      </c>
      <c r="K55" s="81">
        <v>950</v>
      </c>
      <c r="L55" s="81">
        <v>7538</v>
      </c>
      <c r="M55" s="81">
        <v>11603</v>
      </c>
      <c r="N55" s="81">
        <v>4065</v>
      </c>
      <c r="O55" s="81"/>
      <c r="P55" s="81"/>
      <c r="Q55" s="81"/>
    </row>
    <row r="56" spans="1:17" ht="15" customHeight="1">
      <c r="A56" t="s">
        <v>1179</v>
      </c>
      <c r="B56" t="s">
        <v>1180</v>
      </c>
      <c r="C56" s="81">
        <v>52498</v>
      </c>
      <c r="D56" s="81">
        <v>25135</v>
      </c>
      <c r="E56" s="81">
        <v>77633</v>
      </c>
      <c r="F56" s="81">
        <v>77110</v>
      </c>
      <c r="G56" s="81">
        <v>1117</v>
      </c>
      <c r="H56" s="81">
        <v>78227</v>
      </c>
      <c r="I56" s="81">
        <v>-594</v>
      </c>
      <c r="J56" s="81">
        <v>594</v>
      </c>
      <c r="K56" s="81"/>
      <c r="L56" s="81">
        <v>594</v>
      </c>
      <c r="M56" s="81">
        <v>1139</v>
      </c>
      <c r="N56" s="81">
        <v>545</v>
      </c>
      <c r="O56" s="81"/>
      <c r="P56" s="81"/>
      <c r="Q56" s="81"/>
    </row>
    <row r="57" spans="1:17" ht="15" customHeight="1">
      <c r="A57" t="s">
        <v>1181</v>
      </c>
      <c r="B57" t="s">
        <v>1182</v>
      </c>
      <c r="C57" s="81">
        <v>71268</v>
      </c>
      <c r="D57" s="81">
        <v>55393</v>
      </c>
      <c r="E57" s="81">
        <v>126661</v>
      </c>
      <c r="F57" s="81">
        <v>185253</v>
      </c>
      <c r="G57" s="81">
        <v>633</v>
      </c>
      <c r="H57" s="81">
        <v>185886</v>
      </c>
      <c r="I57" s="81">
        <v>-59225</v>
      </c>
      <c r="J57" s="81">
        <v>59225</v>
      </c>
      <c r="K57" s="81">
        <v>63000</v>
      </c>
      <c r="L57" s="81">
        <v>-3775</v>
      </c>
      <c r="M57" s="81">
        <v>793</v>
      </c>
      <c r="N57" s="81">
        <v>4568</v>
      </c>
      <c r="O57" s="81"/>
      <c r="P57" s="81"/>
      <c r="Q57" s="81"/>
    </row>
    <row r="58" spans="1:17" ht="15" customHeight="1">
      <c r="A58" t="s">
        <v>1183</v>
      </c>
      <c r="B58" t="s">
        <v>1184</v>
      </c>
      <c r="C58" s="81">
        <v>26754</v>
      </c>
      <c r="D58" s="81">
        <v>10420</v>
      </c>
      <c r="E58" s="81">
        <v>37174</v>
      </c>
      <c r="F58" s="81">
        <v>36835</v>
      </c>
      <c r="G58" s="81">
        <v>818</v>
      </c>
      <c r="H58" s="81">
        <v>37653</v>
      </c>
      <c r="I58" s="81">
        <v>-479</v>
      </c>
      <c r="J58" s="81">
        <v>479</v>
      </c>
      <c r="K58" s="81"/>
      <c r="L58" s="81">
        <v>479</v>
      </c>
      <c r="M58" s="81">
        <v>870</v>
      </c>
      <c r="N58" s="81">
        <v>391</v>
      </c>
      <c r="O58" s="81"/>
      <c r="P58" s="81"/>
      <c r="Q58" s="81"/>
    </row>
    <row r="59" spans="1:17" ht="15" customHeight="1">
      <c r="A59" t="s">
        <v>1185</v>
      </c>
      <c r="B59" t="s">
        <v>1186</v>
      </c>
      <c r="C59" s="81">
        <v>66042</v>
      </c>
      <c r="D59" s="81">
        <v>53018</v>
      </c>
      <c r="E59" s="81">
        <v>119060</v>
      </c>
      <c r="F59" s="81">
        <v>98735</v>
      </c>
      <c r="G59" s="81">
        <v>16214</v>
      </c>
      <c r="H59" s="81">
        <v>114949</v>
      </c>
      <c r="I59" s="81">
        <v>4111</v>
      </c>
      <c r="J59" s="81">
        <v>-4111</v>
      </c>
      <c r="K59" s="81"/>
      <c r="L59" s="81">
        <v>-4111</v>
      </c>
      <c r="M59" s="81"/>
      <c r="N59" s="81">
        <v>4111</v>
      </c>
      <c r="O59" s="81"/>
      <c r="P59" s="81"/>
      <c r="Q59" s="81"/>
    </row>
    <row r="60" spans="1:17" ht="15" customHeight="1">
      <c r="A60" t="s">
        <v>1187</v>
      </c>
      <c r="B60" t="s">
        <v>1188</v>
      </c>
      <c r="C60" s="81">
        <v>41808</v>
      </c>
      <c r="D60" s="81">
        <v>35550</v>
      </c>
      <c r="E60" s="81">
        <v>77358</v>
      </c>
      <c r="F60" s="81">
        <v>73895</v>
      </c>
      <c r="G60" s="81">
        <v>1398</v>
      </c>
      <c r="H60" s="81">
        <v>75293</v>
      </c>
      <c r="I60" s="81">
        <v>2065</v>
      </c>
      <c r="J60" s="81">
        <v>-2065</v>
      </c>
      <c r="K60" s="81">
        <v>-2500</v>
      </c>
      <c r="L60" s="81">
        <v>435</v>
      </c>
      <c r="M60" s="81">
        <v>2887</v>
      </c>
      <c r="N60" s="81">
        <v>2452</v>
      </c>
      <c r="O60" s="81"/>
      <c r="P60" s="81"/>
      <c r="Q60" s="81"/>
    </row>
    <row r="61" spans="1:17" ht="15" customHeight="1">
      <c r="A61" t="s">
        <v>1189</v>
      </c>
      <c r="B61" t="s">
        <v>1190</v>
      </c>
      <c r="C61" s="81">
        <v>36041</v>
      </c>
      <c r="D61" s="81">
        <v>18056</v>
      </c>
      <c r="E61" s="81">
        <v>54097</v>
      </c>
      <c r="F61" s="81">
        <v>52473</v>
      </c>
      <c r="G61" s="81">
        <v>1813</v>
      </c>
      <c r="H61" s="81">
        <v>54286</v>
      </c>
      <c r="I61" s="81">
        <v>-189</v>
      </c>
      <c r="J61" s="81">
        <v>189</v>
      </c>
      <c r="K61" s="81"/>
      <c r="L61" s="81">
        <v>189</v>
      </c>
      <c r="M61" s="81">
        <v>1085</v>
      </c>
      <c r="N61" s="81">
        <v>896</v>
      </c>
      <c r="O61" s="81"/>
      <c r="P61" s="81"/>
      <c r="Q61" s="81"/>
    </row>
    <row r="62" spans="1:17" ht="15" customHeight="1">
      <c r="A62" t="s">
        <v>1191</v>
      </c>
      <c r="B62" t="s">
        <v>1192</v>
      </c>
      <c r="C62" s="81">
        <v>14825</v>
      </c>
      <c r="D62" s="81">
        <v>16725</v>
      </c>
      <c r="E62" s="81">
        <v>31550</v>
      </c>
      <c r="F62" s="81">
        <v>31994</v>
      </c>
      <c r="G62" s="81">
        <v>982</v>
      </c>
      <c r="H62" s="81">
        <v>32976</v>
      </c>
      <c r="I62" s="81">
        <v>-1426</v>
      </c>
      <c r="J62" s="81">
        <v>1426</v>
      </c>
      <c r="K62" s="81"/>
      <c r="L62" s="81">
        <v>1426</v>
      </c>
      <c r="M62" s="81">
        <v>2162</v>
      </c>
      <c r="N62" s="81">
        <v>736</v>
      </c>
      <c r="O62" s="81"/>
      <c r="P62" s="81"/>
      <c r="Q62" s="81"/>
    </row>
    <row r="63" spans="1:17" ht="15" customHeight="1">
      <c r="A63" t="s">
        <v>1193</v>
      </c>
      <c r="B63" t="s">
        <v>1194</v>
      </c>
      <c r="C63" s="81">
        <v>69538</v>
      </c>
      <c r="D63" s="81">
        <v>23288</v>
      </c>
      <c r="E63" s="81">
        <v>92826</v>
      </c>
      <c r="F63" s="81">
        <v>94617</v>
      </c>
      <c r="G63" s="81">
        <v>1815</v>
      </c>
      <c r="H63" s="81">
        <v>96432</v>
      </c>
      <c r="I63" s="81">
        <v>-3606</v>
      </c>
      <c r="J63" s="81">
        <v>3606</v>
      </c>
      <c r="K63" s="81"/>
      <c r="L63" s="81">
        <v>3606</v>
      </c>
      <c r="M63" s="81">
        <v>8897</v>
      </c>
      <c r="N63" s="81">
        <v>5291</v>
      </c>
      <c r="O63" s="81"/>
      <c r="P63" s="81"/>
      <c r="Q63" s="81"/>
    </row>
    <row r="64" spans="1:17" ht="15" customHeight="1">
      <c r="A64" t="s">
        <v>1195</v>
      </c>
      <c r="B64" t="s">
        <v>1196</v>
      </c>
      <c r="C64" s="81">
        <v>30418</v>
      </c>
      <c r="D64" s="81">
        <v>21704</v>
      </c>
      <c r="E64" s="81">
        <v>52122</v>
      </c>
      <c r="F64" s="81">
        <v>44493</v>
      </c>
      <c r="G64" s="81">
        <v>2107</v>
      </c>
      <c r="H64" s="81">
        <v>46600</v>
      </c>
      <c r="I64" s="81">
        <v>5522</v>
      </c>
      <c r="J64" s="81">
        <v>-5522</v>
      </c>
      <c r="K64" s="81"/>
      <c r="L64" s="81">
        <v>-5522</v>
      </c>
      <c r="M64" s="81">
        <v>52</v>
      </c>
      <c r="N64" s="81">
        <v>5574</v>
      </c>
      <c r="O64" s="81"/>
      <c r="P64" s="81"/>
      <c r="Q64" s="81"/>
    </row>
    <row r="65" spans="1:17" ht="15" customHeight="1">
      <c r="A65" t="s">
        <v>1197</v>
      </c>
      <c r="B65" t="s">
        <v>1198</v>
      </c>
      <c r="C65" s="81">
        <v>51291</v>
      </c>
      <c r="D65" s="81">
        <v>28704</v>
      </c>
      <c r="E65" s="81">
        <v>79995</v>
      </c>
      <c r="F65" s="81">
        <v>95808</v>
      </c>
      <c r="G65" s="81">
        <v>1465</v>
      </c>
      <c r="H65" s="81">
        <v>97273</v>
      </c>
      <c r="I65" s="81">
        <v>-17278</v>
      </c>
      <c r="J65" s="81">
        <v>17278</v>
      </c>
      <c r="K65" s="81"/>
      <c r="L65" s="81">
        <v>17278</v>
      </c>
      <c r="M65" s="81">
        <v>20917</v>
      </c>
      <c r="N65" s="81">
        <v>3639</v>
      </c>
      <c r="O65" s="81"/>
      <c r="P65" s="81"/>
      <c r="Q65" s="81"/>
    </row>
    <row r="66" spans="1:17" ht="15" customHeight="1">
      <c r="A66" t="s">
        <v>1199</v>
      </c>
      <c r="B66" t="s">
        <v>1200</v>
      </c>
      <c r="C66" s="81">
        <v>20930</v>
      </c>
      <c r="D66" s="81">
        <v>11753</v>
      </c>
      <c r="E66" s="81">
        <v>32683</v>
      </c>
      <c r="F66" s="81">
        <v>30782</v>
      </c>
      <c r="G66" s="81">
        <v>2229</v>
      </c>
      <c r="H66" s="81">
        <v>33011</v>
      </c>
      <c r="I66" s="81">
        <v>-328</v>
      </c>
      <c r="J66" s="81">
        <v>328</v>
      </c>
      <c r="K66" s="81"/>
      <c r="L66" s="81">
        <v>328</v>
      </c>
      <c r="M66" s="81">
        <v>1102</v>
      </c>
      <c r="N66" s="81">
        <v>774</v>
      </c>
      <c r="O66" s="81"/>
      <c r="P66" s="81"/>
      <c r="Q66" s="81"/>
    </row>
    <row r="67" spans="1:17" ht="15" customHeight="1">
      <c r="A67" t="s">
        <v>1201</v>
      </c>
      <c r="B67" t="s">
        <v>1202</v>
      </c>
      <c r="C67" s="81">
        <v>26276</v>
      </c>
      <c r="D67" s="81">
        <v>39996</v>
      </c>
      <c r="E67" s="81">
        <v>66272</v>
      </c>
      <c r="F67" s="81">
        <v>75833</v>
      </c>
      <c r="G67" s="81">
        <v>3162</v>
      </c>
      <c r="H67" s="81">
        <v>78995</v>
      </c>
      <c r="I67" s="81">
        <v>-12723</v>
      </c>
      <c r="J67" s="81">
        <v>12723</v>
      </c>
      <c r="K67" s="81">
        <v>5000</v>
      </c>
      <c r="L67" s="81">
        <v>7723</v>
      </c>
      <c r="M67" s="81">
        <v>9985</v>
      </c>
      <c r="N67" s="81">
        <v>2262</v>
      </c>
      <c r="O67" s="81"/>
      <c r="P67" s="81"/>
      <c r="Q67" s="81"/>
    </row>
    <row r="68" spans="1:17" ht="15" customHeight="1">
      <c r="A68" t="s">
        <v>1203</v>
      </c>
      <c r="B68" t="s">
        <v>1204</v>
      </c>
      <c r="C68" s="81">
        <v>58875</v>
      </c>
      <c r="D68" s="81">
        <v>28993</v>
      </c>
      <c r="E68" s="81">
        <v>87868</v>
      </c>
      <c r="F68" s="81">
        <v>83910</v>
      </c>
      <c r="G68" s="81">
        <v>2703</v>
      </c>
      <c r="H68" s="81">
        <v>86613</v>
      </c>
      <c r="I68" s="81">
        <v>1255</v>
      </c>
      <c r="J68" s="81">
        <v>-1255</v>
      </c>
      <c r="K68" s="81"/>
      <c r="L68" s="81">
        <v>593</v>
      </c>
      <c r="M68" s="81">
        <v>1639</v>
      </c>
      <c r="N68" s="81">
        <v>1046</v>
      </c>
      <c r="O68" s="81"/>
      <c r="P68" s="81"/>
      <c r="Q68" s="81">
        <v>-1848</v>
      </c>
    </row>
    <row r="69" spans="1:17" ht="15" customHeight="1">
      <c r="A69" t="s">
        <v>1205</v>
      </c>
      <c r="B69" t="s">
        <v>1206</v>
      </c>
      <c r="C69" s="81">
        <v>26356</v>
      </c>
      <c r="D69" s="81">
        <v>16678</v>
      </c>
      <c r="E69" s="81">
        <v>43034</v>
      </c>
      <c r="F69" s="81">
        <v>42401</v>
      </c>
      <c r="G69" s="81">
        <v>1044</v>
      </c>
      <c r="H69" s="81">
        <v>43445</v>
      </c>
      <c r="I69" s="81">
        <v>-411</v>
      </c>
      <c r="J69" s="81">
        <v>411</v>
      </c>
      <c r="K69" s="81"/>
      <c r="L69" s="81">
        <v>411</v>
      </c>
      <c r="M69" s="81">
        <v>1135</v>
      </c>
      <c r="N69" s="81">
        <v>724</v>
      </c>
      <c r="O69" s="81"/>
      <c r="P69" s="81"/>
      <c r="Q69" s="81"/>
    </row>
    <row r="70" spans="1:17" ht="15" customHeight="1">
      <c r="A70" t="s">
        <v>1207</v>
      </c>
      <c r="B70" t="s">
        <v>1208</v>
      </c>
      <c r="C70" s="81">
        <v>42170</v>
      </c>
      <c r="D70" s="81">
        <v>44027</v>
      </c>
      <c r="E70" s="81">
        <v>86197</v>
      </c>
      <c r="F70" s="81">
        <v>80278</v>
      </c>
      <c r="G70" s="81">
        <v>5169</v>
      </c>
      <c r="H70" s="81">
        <v>85447</v>
      </c>
      <c r="I70" s="81">
        <v>750</v>
      </c>
      <c r="J70" s="81">
        <v>-750</v>
      </c>
      <c r="K70" s="81"/>
      <c r="L70" s="81">
        <v>-750</v>
      </c>
      <c r="M70" s="81">
        <v>127</v>
      </c>
      <c r="N70" s="81">
        <v>877</v>
      </c>
      <c r="O70" s="81"/>
      <c r="P70" s="81"/>
      <c r="Q70" s="81"/>
    </row>
    <row r="71" spans="1:17" ht="15" customHeight="1">
      <c r="A71" t="s">
        <v>1209</v>
      </c>
      <c r="B71" t="s">
        <v>1210</v>
      </c>
      <c r="C71" s="81">
        <v>21356</v>
      </c>
      <c r="D71" s="81">
        <v>12552</v>
      </c>
      <c r="E71" s="81">
        <v>33908</v>
      </c>
      <c r="F71" s="81">
        <v>32722</v>
      </c>
      <c r="G71" s="81">
        <v>764</v>
      </c>
      <c r="H71" s="81">
        <v>33486</v>
      </c>
      <c r="I71" s="81">
        <v>422</v>
      </c>
      <c r="J71" s="81">
        <v>-422</v>
      </c>
      <c r="K71" s="81"/>
      <c r="L71" s="81">
        <v>-422</v>
      </c>
      <c r="M71" s="81">
        <v>163</v>
      </c>
      <c r="N71" s="81">
        <v>585</v>
      </c>
      <c r="O71" s="81"/>
      <c r="P71" s="81"/>
      <c r="Q71" s="81"/>
    </row>
    <row r="72" spans="1:17" ht="15" customHeight="1">
      <c r="A72" t="s">
        <v>1211</v>
      </c>
      <c r="B72" t="s">
        <v>1212</v>
      </c>
      <c r="C72" s="81">
        <v>45955</v>
      </c>
      <c r="D72" s="81">
        <v>28198</v>
      </c>
      <c r="E72" s="81">
        <v>74153</v>
      </c>
      <c r="F72" s="81">
        <v>68029</v>
      </c>
      <c r="G72" s="81">
        <v>4155</v>
      </c>
      <c r="H72" s="81">
        <v>72184</v>
      </c>
      <c r="I72" s="81">
        <v>1969</v>
      </c>
      <c r="J72" s="81">
        <v>-1969</v>
      </c>
      <c r="K72" s="81"/>
      <c r="L72" s="81">
        <v>941</v>
      </c>
      <c r="M72" s="81">
        <v>1909</v>
      </c>
      <c r="N72" s="81">
        <v>968</v>
      </c>
      <c r="O72" s="81"/>
      <c r="P72" s="81">
        <v>-2910</v>
      </c>
      <c r="Q72" s="81"/>
    </row>
    <row r="73" spans="3:17" ht="15" customHeight="1"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5" customHeight="1">
      <c r="B74" t="s">
        <v>1168</v>
      </c>
      <c r="C74" s="81">
        <v>1807129</v>
      </c>
      <c r="D74" s="81">
        <v>2464809</v>
      </c>
      <c r="E74" s="81">
        <v>4271938</v>
      </c>
      <c r="F74" s="81">
        <v>4312729</v>
      </c>
      <c r="G74" s="81">
        <v>91347</v>
      </c>
      <c r="H74" s="81">
        <v>4404076</v>
      </c>
      <c r="I74" s="81">
        <v>-132138</v>
      </c>
      <c r="J74" s="81">
        <v>132138</v>
      </c>
      <c r="K74" s="81">
        <v>136950</v>
      </c>
      <c r="L74" s="81">
        <v>-54</v>
      </c>
      <c r="M74" s="81">
        <v>80897</v>
      </c>
      <c r="N74" s="81">
        <v>80951</v>
      </c>
      <c r="O74" s="81"/>
      <c r="P74" s="81">
        <v>-2910</v>
      </c>
      <c r="Q74" s="81">
        <v>-1848</v>
      </c>
    </row>
    <row r="75" spans="3:17" ht="15" customHeight="1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ht="15" customHeight="1">
      <c r="A76" t="s">
        <v>1213</v>
      </c>
      <c r="B76" t="s">
        <v>1214</v>
      </c>
      <c r="C76" s="81">
        <v>133750</v>
      </c>
      <c r="D76" s="81">
        <v>760178</v>
      </c>
      <c r="E76" s="81">
        <v>893928</v>
      </c>
      <c r="F76" s="81">
        <v>853624</v>
      </c>
      <c r="G76" s="81">
        <v>38455</v>
      </c>
      <c r="H76" s="81">
        <v>892079</v>
      </c>
      <c r="I76" s="81">
        <v>1849</v>
      </c>
      <c r="J76" s="81">
        <v>-1849</v>
      </c>
      <c r="K76" s="81"/>
      <c r="L76" s="81">
        <v>-1849</v>
      </c>
      <c r="M76" s="81">
        <v>2903</v>
      </c>
      <c r="N76" s="81">
        <v>4752</v>
      </c>
      <c r="O76" s="81"/>
      <c r="P76" s="81"/>
      <c r="Q76" s="81"/>
    </row>
    <row r="77" spans="1:17" ht="15" customHeight="1">
      <c r="A77" t="s">
        <v>1215</v>
      </c>
      <c r="B77" t="s">
        <v>1216</v>
      </c>
      <c r="C77" s="81">
        <v>662955</v>
      </c>
      <c r="D77" s="81">
        <v>478279</v>
      </c>
      <c r="E77" s="81">
        <v>1141234</v>
      </c>
      <c r="F77" s="81">
        <v>1254022</v>
      </c>
      <c r="G77" s="81">
        <v>6922</v>
      </c>
      <c r="H77" s="81">
        <v>1260944</v>
      </c>
      <c r="I77" s="81">
        <v>-119710</v>
      </c>
      <c r="J77" s="81">
        <v>119710</v>
      </c>
      <c r="K77" s="81">
        <v>120000</v>
      </c>
      <c r="L77" s="81">
        <v>-290</v>
      </c>
      <c r="M77" s="81">
        <v>20443</v>
      </c>
      <c r="N77" s="81">
        <v>20733</v>
      </c>
      <c r="O77" s="81"/>
      <c r="P77" s="81"/>
      <c r="Q77" s="81"/>
    </row>
    <row r="78" spans="1:17" ht="15" customHeight="1">
      <c r="A78" t="s">
        <v>1217</v>
      </c>
      <c r="B78" t="s">
        <v>1218</v>
      </c>
      <c r="C78" s="81">
        <v>94482</v>
      </c>
      <c r="D78" s="81">
        <v>181601</v>
      </c>
      <c r="E78" s="81">
        <v>276083</v>
      </c>
      <c r="F78" s="81">
        <v>291483</v>
      </c>
      <c r="G78" s="81">
        <v>750</v>
      </c>
      <c r="H78" s="81">
        <v>292233</v>
      </c>
      <c r="I78" s="81">
        <v>-16150</v>
      </c>
      <c r="J78" s="81">
        <v>16150</v>
      </c>
      <c r="K78" s="81">
        <v>15000</v>
      </c>
      <c r="L78" s="81">
        <v>1150</v>
      </c>
      <c r="M78" s="81">
        <v>3642</v>
      </c>
      <c r="N78" s="81">
        <v>2492</v>
      </c>
      <c r="O78" s="81"/>
      <c r="P78" s="81"/>
      <c r="Q78" s="81"/>
    </row>
    <row r="79" spans="1:17" ht="15" customHeight="1">
      <c r="A79" t="s">
        <v>1219</v>
      </c>
      <c r="B79" t="s">
        <v>1220</v>
      </c>
      <c r="C79" s="81">
        <v>64196</v>
      </c>
      <c r="D79" s="81">
        <v>273445</v>
      </c>
      <c r="E79" s="81">
        <v>337641</v>
      </c>
      <c r="F79" s="81">
        <v>339157</v>
      </c>
      <c r="G79" s="81">
        <v>2356</v>
      </c>
      <c r="H79" s="81">
        <v>341513</v>
      </c>
      <c r="I79" s="81">
        <v>-3872</v>
      </c>
      <c r="J79" s="81">
        <v>3872</v>
      </c>
      <c r="K79" s="81"/>
      <c r="L79" s="81">
        <v>3872</v>
      </c>
      <c r="M79" s="81">
        <v>9126</v>
      </c>
      <c r="N79" s="81">
        <v>5254</v>
      </c>
      <c r="O79" s="81"/>
      <c r="P79" s="81"/>
      <c r="Q79" s="81"/>
    </row>
    <row r="80" spans="1:17" ht="15" customHeight="1">
      <c r="A80" t="s">
        <v>1221</v>
      </c>
      <c r="B80" t="s">
        <v>1222</v>
      </c>
      <c r="C80" s="81">
        <v>31743</v>
      </c>
      <c r="D80" s="81">
        <v>29274</v>
      </c>
      <c r="E80" s="81">
        <v>61017</v>
      </c>
      <c r="F80" s="81">
        <v>51630</v>
      </c>
      <c r="G80" s="81">
        <v>12890</v>
      </c>
      <c r="H80" s="81">
        <v>64520</v>
      </c>
      <c r="I80" s="81">
        <v>-3503</v>
      </c>
      <c r="J80" s="81">
        <v>3503</v>
      </c>
      <c r="K80" s="81"/>
      <c r="L80" s="81">
        <v>3503</v>
      </c>
      <c r="M80" s="81">
        <v>7066</v>
      </c>
      <c r="N80" s="81">
        <v>3563</v>
      </c>
      <c r="O80" s="81"/>
      <c r="P80" s="81"/>
      <c r="Q80" s="81"/>
    </row>
    <row r="81" spans="1:17" ht="15" customHeight="1">
      <c r="A81" t="s">
        <v>1223</v>
      </c>
      <c r="B81" t="s">
        <v>1224</v>
      </c>
      <c r="C81" s="81">
        <v>30345</v>
      </c>
      <c r="D81" s="81">
        <v>22656</v>
      </c>
      <c r="E81" s="81">
        <v>53001</v>
      </c>
      <c r="F81" s="81">
        <v>46478</v>
      </c>
      <c r="G81" s="81">
        <v>7500</v>
      </c>
      <c r="H81" s="81">
        <v>53978</v>
      </c>
      <c r="I81" s="81">
        <v>-977</v>
      </c>
      <c r="J81" s="81">
        <v>977</v>
      </c>
      <c r="K81" s="81"/>
      <c r="L81" s="81">
        <v>977</v>
      </c>
      <c r="M81" s="81">
        <v>3850</v>
      </c>
      <c r="N81" s="81">
        <v>2873</v>
      </c>
      <c r="O81" s="81"/>
      <c r="P81" s="81"/>
      <c r="Q81" s="81"/>
    </row>
    <row r="82" spans="1:17" ht="15" customHeight="1">
      <c r="A82" t="s">
        <v>1225</v>
      </c>
      <c r="B82" t="s">
        <v>1226</v>
      </c>
      <c r="C82" s="81">
        <v>51544</v>
      </c>
      <c r="D82" s="81">
        <v>93517</v>
      </c>
      <c r="E82" s="81">
        <v>145061</v>
      </c>
      <c r="F82" s="81">
        <v>139183</v>
      </c>
      <c r="G82" s="81">
        <v>3038</v>
      </c>
      <c r="H82" s="81">
        <v>142221</v>
      </c>
      <c r="I82" s="81">
        <v>2840</v>
      </c>
      <c r="J82" s="81">
        <v>-2840</v>
      </c>
      <c r="K82" s="81"/>
      <c r="L82" s="81">
        <v>-1324</v>
      </c>
      <c r="M82" s="81">
        <v>8673</v>
      </c>
      <c r="N82" s="81">
        <v>9997</v>
      </c>
      <c r="O82" s="81"/>
      <c r="P82" s="81">
        <v>-1516</v>
      </c>
      <c r="Q82" s="81"/>
    </row>
    <row r="83" spans="1:17" ht="15" customHeight="1">
      <c r="A83" t="s">
        <v>1227</v>
      </c>
      <c r="B83" t="s">
        <v>1228</v>
      </c>
      <c r="C83" s="81">
        <v>22610</v>
      </c>
      <c r="D83" s="81">
        <v>45471</v>
      </c>
      <c r="E83" s="81">
        <v>68081</v>
      </c>
      <c r="F83" s="81">
        <v>63149</v>
      </c>
      <c r="G83" s="81">
        <v>4600</v>
      </c>
      <c r="H83" s="81">
        <v>67749</v>
      </c>
      <c r="I83" s="81">
        <v>332</v>
      </c>
      <c r="J83" s="81">
        <v>-332</v>
      </c>
      <c r="K83" s="81"/>
      <c r="L83" s="81">
        <v>-332</v>
      </c>
      <c r="M83" s="81">
        <v>5063</v>
      </c>
      <c r="N83" s="81">
        <v>5395</v>
      </c>
      <c r="O83" s="81"/>
      <c r="P83" s="81"/>
      <c r="Q83" s="81"/>
    </row>
    <row r="84" spans="1:17" ht="15" customHeight="1">
      <c r="A84" t="s">
        <v>1229</v>
      </c>
      <c r="B84" t="s">
        <v>1230</v>
      </c>
      <c r="C84" s="81">
        <v>33115</v>
      </c>
      <c r="D84" s="81">
        <v>40770</v>
      </c>
      <c r="E84" s="81">
        <v>73885</v>
      </c>
      <c r="F84" s="81">
        <v>72134</v>
      </c>
      <c r="G84" s="81">
        <v>1564</v>
      </c>
      <c r="H84" s="81">
        <v>73698</v>
      </c>
      <c r="I84" s="81">
        <v>187</v>
      </c>
      <c r="J84" s="81">
        <v>-187</v>
      </c>
      <c r="K84" s="81"/>
      <c r="L84" s="81">
        <v>-187</v>
      </c>
      <c r="M84" s="81">
        <v>402</v>
      </c>
      <c r="N84" s="81">
        <v>589</v>
      </c>
      <c r="O84" s="81"/>
      <c r="P84" s="81"/>
      <c r="Q84" s="81"/>
    </row>
    <row r="85" spans="1:17" ht="15" customHeight="1">
      <c r="A85" t="s">
        <v>1231</v>
      </c>
      <c r="B85" t="s">
        <v>1232</v>
      </c>
      <c r="C85" s="81">
        <v>89095</v>
      </c>
      <c r="D85" s="81">
        <v>94350</v>
      </c>
      <c r="E85" s="81">
        <v>183445</v>
      </c>
      <c r="F85" s="81">
        <v>174108</v>
      </c>
      <c r="G85" s="81">
        <v>10676</v>
      </c>
      <c r="H85" s="81">
        <v>184784</v>
      </c>
      <c r="I85" s="81">
        <v>-1339</v>
      </c>
      <c r="J85" s="81">
        <v>1339</v>
      </c>
      <c r="K85" s="81">
        <v>2500</v>
      </c>
      <c r="L85" s="81">
        <v>-1161</v>
      </c>
      <c r="M85" s="81">
        <v>1007</v>
      </c>
      <c r="N85" s="81">
        <v>2168</v>
      </c>
      <c r="O85" s="81"/>
      <c r="P85" s="81"/>
      <c r="Q85" s="81"/>
    </row>
    <row r="86" spans="1:17" ht="15" customHeight="1">
      <c r="A86" t="s">
        <v>1233</v>
      </c>
      <c r="B86" t="s">
        <v>1234</v>
      </c>
      <c r="C86" s="81">
        <v>63279</v>
      </c>
      <c r="D86" s="81">
        <v>60107</v>
      </c>
      <c r="E86" s="81">
        <v>123386</v>
      </c>
      <c r="F86" s="81">
        <v>120792</v>
      </c>
      <c r="G86" s="81">
        <v>3550</v>
      </c>
      <c r="H86" s="81">
        <v>124342</v>
      </c>
      <c r="I86" s="81">
        <v>-956</v>
      </c>
      <c r="J86" s="81">
        <v>956</v>
      </c>
      <c r="K86" s="81"/>
      <c r="L86" s="81">
        <v>956</v>
      </c>
      <c r="M86" s="81">
        <v>1572</v>
      </c>
      <c r="N86" s="81">
        <v>616</v>
      </c>
      <c r="O86" s="81"/>
      <c r="P86" s="81"/>
      <c r="Q86" s="81"/>
    </row>
    <row r="87" spans="1:17" ht="15" customHeight="1">
      <c r="A87" t="s">
        <v>1235</v>
      </c>
      <c r="B87" t="s">
        <v>1236</v>
      </c>
      <c r="C87" s="81">
        <v>40448</v>
      </c>
      <c r="D87" s="81">
        <v>60188</v>
      </c>
      <c r="E87" s="81">
        <v>100636</v>
      </c>
      <c r="F87" s="81">
        <v>94715</v>
      </c>
      <c r="G87" s="81">
        <v>4920</v>
      </c>
      <c r="H87" s="81">
        <v>99635</v>
      </c>
      <c r="I87" s="81">
        <v>1001</v>
      </c>
      <c r="J87" s="81">
        <v>-1001</v>
      </c>
      <c r="K87" s="81"/>
      <c r="L87" s="81">
        <v>-1001</v>
      </c>
      <c r="M87" s="81">
        <v>2966</v>
      </c>
      <c r="N87" s="81">
        <v>3967</v>
      </c>
      <c r="O87" s="81"/>
      <c r="P87" s="81"/>
      <c r="Q87" s="81"/>
    </row>
    <row r="88" spans="1:17" ht="15" customHeight="1">
      <c r="A88" t="s">
        <v>1237</v>
      </c>
      <c r="B88" t="s">
        <v>1238</v>
      </c>
      <c r="C88" s="81">
        <v>17654</v>
      </c>
      <c r="D88" s="81">
        <v>11510</v>
      </c>
      <c r="E88" s="81">
        <v>29164</v>
      </c>
      <c r="F88" s="81">
        <v>23680</v>
      </c>
      <c r="G88" s="81">
        <v>6897</v>
      </c>
      <c r="H88" s="81">
        <v>30577</v>
      </c>
      <c r="I88" s="81">
        <v>-1413</v>
      </c>
      <c r="J88" s="81">
        <v>1413</v>
      </c>
      <c r="K88" s="81"/>
      <c r="L88" s="81">
        <v>1413</v>
      </c>
      <c r="M88" s="81">
        <v>2117</v>
      </c>
      <c r="N88" s="81">
        <v>704</v>
      </c>
      <c r="O88" s="81"/>
      <c r="P88" s="81"/>
      <c r="Q88" s="81"/>
    </row>
    <row r="89" spans="1:17" ht="15" customHeight="1">
      <c r="A89" t="s">
        <v>1239</v>
      </c>
      <c r="B89" t="s">
        <v>1240</v>
      </c>
      <c r="C89" s="81">
        <v>42888</v>
      </c>
      <c r="D89" s="81">
        <v>54280</v>
      </c>
      <c r="E89" s="81">
        <v>97168</v>
      </c>
      <c r="F89" s="81">
        <v>89345</v>
      </c>
      <c r="G89" s="81">
        <v>5520</v>
      </c>
      <c r="H89" s="81">
        <v>94865</v>
      </c>
      <c r="I89" s="81">
        <v>2303</v>
      </c>
      <c r="J89" s="81">
        <v>-2303</v>
      </c>
      <c r="K89" s="81"/>
      <c r="L89" s="81">
        <v>-2303</v>
      </c>
      <c r="M89" s="81">
        <v>2649</v>
      </c>
      <c r="N89" s="81">
        <v>4952</v>
      </c>
      <c r="O89" s="81"/>
      <c r="P89" s="81"/>
      <c r="Q89" s="81"/>
    </row>
    <row r="90" spans="1:17" ht="15" customHeight="1">
      <c r="A90" t="s">
        <v>1241</v>
      </c>
      <c r="B90" t="s">
        <v>1242</v>
      </c>
      <c r="C90" s="81">
        <v>94127</v>
      </c>
      <c r="D90" s="81">
        <v>115456</v>
      </c>
      <c r="E90" s="81">
        <v>209583</v>
      </c>
      <c r="F90" s="81">
        <v>209968</v>
      </c>
      <c r="G90" s="81">
        <v>1786</v>
      </c>
      <c r="H90" s="81">
        <v>211754</v>
      </c>
      <c r="I90" s="81">
        <v>-2171</v>
      </c>
      <c r="J90" s="81">
        <v>2171</v>
      </c>
      <c r="K90" s="81"/>
      <c r="L90" s="81">
        <v>2171</v>
      </c>
      <c r="M90" s="81">
        <v>6789</v>
      </c>
      <c r="N90" s="81">
        <v>4618</v>
      </c>
      <c r="O90" s="81"/>
      <c r="P90" s="81"/>
      <c r="Q90" s="81"/>
    </row>
    <row r="91" spans="1:17" ht="15" customHeight="1">
      <c r="A91" t="s">
        <v>1243</v>
      </c>
      <c r="B91" t="s">
        <v>1244</v>
      </c>
      <c r="C91" s="81">
        <v>42460</v>
      </c>
      <c r="D91" s="81">
        <v>24711</v>
      </c>
      <c r="E91" s="81">
        <v>67171</v>
      </c>
      <c r="F91" s="81">
        <v>61811</v>
      </c>
      <c r="G91" s="81">
        <v>15245</v>
      </c>
      <c r="H91" s="81">
        <v>77056</v>
      </c>
      <c r="I91" s="81">
        <v>-9885</v>
      </c>
      <c r="J91" s="81">
        <v>9885</v>
      </c>
      <c r="K91" s="81"/>
      <c r="L91" s="81">
        <v>9885</v>
      </c>
      <c r="M91" s="81">
        <v>17393</v>
      </c>
      <c r="N91" s="81">
        <v>7508</v>
      </c>
      <c r="O91" s="81"/>
      <c r="P91" s="81"/>
      <c r="Q91" s="81"/>
    </row>
    <row r="92" spans="1:17" ht="15" customHeight="1">
      <c r="A92" t="s">
        <v>1245</v>
      </c>
      <c r="B92" t="s">
        <v>1246</v>
      </c>
      <c r="C92" s="81">
        <v>65017</v>
      </c>
      <c r="D92" s="81">
        <v>138351</v>
      </c>
      <c r="E92" s="81">
        <v>203368</v>
      </c>
      <c r="F92" s="81">
        <v>202063</v>
      </c>
      <c r="G92" s="81">
        <v>1259</v>
      </c>
      <c r="H92" s="81">
        <v>203322</v>
      </c>
      <c r="I92" s="81">
        <v>46</v>
      </c>
      <c r="J92" s="81">
        <v>-46</v>
      </c>
      <c r="K92" s="81"/>
      <c r="L92" s="81">
        <v>-46</v>
      </c>
      <c r="M92" s="81">
        <v>565</v>
      </c>
      <c r="N92" s="81">
        <v>611</v>
      </c>
      <c r="O92" s="81"/>
      <c r="P92" s="81"/>
      <c r="Q92" s="81"/>
    </row>
    <row r="93" spans="1:17" ht="15" customHeight="1">
      <c r="A93" t="s">
        <v>1247</v>
      </c>
      <c r="B93" t="s">
        <v>1248</v>
      </c>
      <c r="C93" s="81">
        <v>62458</v>
      </c>
      <c r="D93" s="81">
        <v>333344</v>
      </c>
      <c r="E93" s="81">
        <v>395802</v>
      </c>
      <c r="F93" s="81">
        <v>393128</v>
      </c>
      <c r="G93" s="81">
        <v>1613</v>
      </c>
      <c r="H93" s="81">
        <v>394741</v>
      </c>
      <c r="I93" s="81">
        <v>1061</v>
      </c>
      <c r="J93" s="81">
        <v>-1061</v>
      </c>
      <c r="K93" s="81"/>
      <c r="L93" s="81">
        <v>-1061</v>
      </c>
      <c r="M93" s="81">
        <v>1109</v>
      </c>
      <c r="N93" s="81">
        <v>2170</v>
      </c>
      <c r="O93" s="81"/>
      <c r="P93" s="81"/>
      <c r="Q93" s="81"/>
    </row>
    <row r="94" spans="1:17" ht="15" customHeight="1">
      <c r="A94" t="s">
        <v>1249</v>
      </c>
      <c r="B94" t="s">
        <v>1250</v>
      </c>
      <c r="C94" s="81">
        <v>16326</v>
      </c>
      <c r="D94" s="81">
        <v>38379</v>
      </c>
      <c r="E94" s="81">
        <v>54705</v>
      </c>
      <c r="F94" s="81">
        <v>52232</v>
      </c>
      <c r="G94" s="81">
        <v>3047</v>
      </c>
      <c r="H94" s="81">
        <v>55279</v>
      </c>
      <c r="I94" s="81">
        <v>-574</v>
      </c>
      <c r="J94" s="81">
        <v>574</v>
      </c>
      <c r="K94" s="81"/>
      <c r="L94" s="81">
        <v>574</v>
      </c>
      <c r="M94" s="81">
        <v>3105</v>
      </c>
      <c r="N94" s="81">
        <v>2531</v>
      </c>
      <c r="O94" s="81"/>
      <c r="P94" s="81"/>
      <c r="Q94" s="81"/>
    </row>
    <row r="95" spans="1:17" ht="15" customHeight="1">
      <c r="A95" t="s">
        <v>1251</v>
      </c>
      <c r="B95" t="s">
        <v>1252</v>
      </c>
      <c r="C95" s="81">
        <v>34758</v>
      </c>
      <c r="D95" s="81">
        <v>50595</v>
      </c>
      <c r="E95" s="81">
        <v>85353</v>
      </c>
      <c r="F95" s="81">
        <v>78410</v>
      </c>
      <c r="G95" s="81">
        <v>8864</v>
      </c>
      <c r="H95" s="81">
        <v>87274</v>
      </c>
      <c r="I95" s="81">
        <v>-1921</v>
      </c>
      <c r="J95" s="81">
        <v>1921</v>
      </c>
      <c r="K95" s="81"/>
      <c r="L95" s="81">
        <v>1921</v>
      </c>
      <c r="M95" s="81">
        <v>6178</v>
      </c>
      <c r="N95" s="81">
        <v>4257</v>
      </c>
      <c r="O95" s="81"/>
      <c r="P95" s="81"/>
      <c r="Q95" s="81"/>
    </row>
    <row r="96" spans="1:17" ht="15" customHeight="1">
      <c r="A96" t="s">
        <v>1253</v>
      </c>
      <c r="B96" t="s">
        <v>1254</v>
      </c>
      <c r="C96" s="81">
        <v>40211</v>
      </c>
      <c r="D96" s="81">
        <v>62548</v>
      </c>
      <c r="E96" s="81">
        <v>102759</v>
      </c>
      <c r="F96" s="81">
        <v>96367</v>
      </c>
      <c r="G96" s="81">
        <v>7307</v>
      </c>
      <c r="H96" s="81">
        <v>103674</v>
      </c>
      <c r="I96" s="81">
        <v>-915</v>
      </c>
      <c r="J96" s="81">
        <v>915</v>
      </c>
      <c r="K96" s="81"/>
      <c r="L96" s="81">
        <v>915</v>
      </c>
      <c r="M96" s="81">
        <v>2412</v>
      </c>
      <c r="N96" s="81">
        <v>1497</v>
      </c>
      <c r="O96" s="81"/>
      <c r="P96" s="81"/>
      <c r="Q96" s="81"/>
    </row>
    <row r="97" spans="1:17" ht="15" customHeight="1">
      <c r="A97" t="s">
        <v>1255</v>
      </c>
      <c r="B97" t="s">
        <v>1256</v>
      </c>
      <c r="C97" s="81">
        <v>84183</v>
      </c>
      <c r="D97" s="81">
        <v>28596</v>
      </c>
      <c r="E97" s="81">
        <v>112779</v>
      </c>
      <c r="F97" s="81">
        <v>107921</v>
      </c>
      <c r="G97" s="81">
        <v>5651</v>
      </c>
      <c r="H97" s="81">
        <v>113572</v>
      </c>
      <c r="I97" s="81">
        <v>-793</v>
      </c>
      <c r="J97" s="81">
        <v>793</v>
      </c>
      <c r="K97" s="81"/>
      <c r="L97" s="81">
        <v>793</v>
      </c>
      <c r="M97" s="81">
        <v>7930</v>
      </c>
      <c r="N97" s="81">
        <v>7137</v>
      </c>
      <c r="O97" s="81"/>
      <c r="P97" s="81"/>
      <c r="Q97" s="81"/>
    </row>
    <row r="98" spans="3:17" ht="15" customHeight="1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ht="15" customHeight="1">
      <c r="B99" t="s">
        <v>1168</v>
      </c>
      <c r="C99" s="81">
        <v>1817644</v>
      </c>
      <c r="D99" s="81">
        <v>2997606</v>
      </c>
      <c r="E99" s="81">
        <v>4815250</v>
      </c>
      <c r="F99" s="81">
        <v>4815400</v>
      </c>
      <c r="G99" s="81">
        <v>154410</v>
      </c>
      <c r="H99" s="81">
        <v>4969810</v>
      </c>
      <c r="I99" s="81">
        <v>-154560</v>
      </c>
      <c r="J99" s="81">
        <v>154560</v>
      </c>
      <c r="K99" s="81">
        <v>137500</v>
      </c>
      <c r="L99" s="81">
        <v>18576</v>
      </c>
      <c r="M99" s="81">
        <v>116960</v>
      </c>
      <c r="N99" s="81">
        <v>98384</v>
      </c>
      <c r="O99" s="81"/>
      <c r="P99" s="81">
        <v>-1516</v>
      </c>
      <c r="Q99" s="81"/>
    </row>
    <row r="100" spans="3:17" ht="15" customHeight="1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ht="15" customHeight="1">
      <c r="A101" t="s">
        <v>1257</v>
      </c>
      <c r="B101" t="s">
        <v>1258</v>
      </c>
      <c r="C101" s="81">
        <v>98447</v>
      </c>
      <c r="D101" s="81">
        <v>2283692</v>
      </c>
      <c r="E101" s="81">
        <v>2382139</v>
      </c>
      <c r="F101" s="81">
        <v>2213001</v>
      </c>
      <c r="G101" s="81">
        <v>181970</v>
      </c>
      <c r="H101" s="81">
        <v>2394971</v>
      </c>
      <c r="I101" s="81">
        <v>-12832</v>
      </c>
      <c r="J101" s="81">
        <v>12832</v>
      </c>
      <c r="K101" s="81">
        <v>1200</v>
      </c>
      <c r="L101" s="81">
        <v>6132</v>
      </c>
      <c r="M101" s="81">
        <v>8464</v>
      </c>
      <c r="N101" s="81">
        <v>2332</v>
      </c>
      <c r="O101" s="81">
        <v>5500</v>
      </c>
      <c r="P101" s="81"/>
      <c r="Q101" s="81"/>
    </row>
    <row r="102" spans="1:17" ht="15" customHeight="1">
      <c r="A102" t="s">
        <v>1259</v>
      </c>
      <c r="B102" t="s">
        <v>1260</v>
      </c>
      <c r="C102" s="81">
        <v>1029677</v>
      </c>
      <c r="D102" s="81">
        <v>326972</v>
      </c>
      <c r="E102" s="81">
        <v>1356649</v>
      </c>
      <c r="F102" s="81">
        <v>1307760</v>
      </c>
      <c r="G102" s="81">
        <v>21680</v>
      </c>
      <c r="H102" s="81">
        <v>1329440</v>
      </c>
      <c r="I102" s="81">
        <v>27209</v>
      </c>
      <c r="J102" s="81">
        <v>-27209</v>
      </c>
      <c r="K102" s="81">
        <v>-18000</v>
      </c>
      <c r="L102" s="81">
        <v>-62</v>
      </c>
      <c r="M102" s="81">
        <v>22129</v>
      </c>
      <c r="N102" s="81">
        <v>22191</v>
      </c>
      <c r="O102" s="81"/>
      <c r="P102" s="81"/>
      <c r="Q102" s="81">
        <v>-9147</v>
      </c>
    </row>
    <row r="103" spans="1:17" ht="15" customHeight="1">
      <c r="A103" t="s">
        <v>1261</v>
      </c>
      <c r="B103" t="s">
        <v>1262</v>
      </c>
      <c r="C103" s="81">
        <v>51343</v>
      </c>
      <c r="D103" s="81">
        <v>28449</v>
      </c>
      <c r="E103" s="81">
        <v>79792</v>
      </c>
      <c r="F103" s="81">
        <v>77215</v>
      </c>
      <c r="G103" s="81">
        <v>3310</v>
      </c>
      <c r="H103" s="81">
        <v>80525</v>
      </c>
      <c r="I103" s="81">
        <v>-733</v>
      </c>
      <c r="J103" s="81">
        <v>733</v>
      </c>
      <c r="K103" s="81"/>
      <c r="L103" s="81">
        <v>733</v>
      </c>
      <c r="M103" s="81">
        <v>2002</v>
      </c>
      <c r="N103" s="81">
        <v>1269</v>
      </c>
      <c r="O103" s="81"/>
      <c r="P103" s="81"/>
      <c r="Q103" s="81"/>
    </row>
    <row r="104" spans="1:17" ht="15" customHeight="1">
      <c r="A104" t="s">
        <v>1263</v>
      </c>
      <c r="B104" t="s">
        <v>1264</v>
      </c>
      <c r="C104" s="81">
        <v>66803</v>
      </c>
      <c r="D104" s="81">
        <v>66550</v>
      </c>
      <c r="E104" s="81">
        <v>133353</v>
      </c>
      <c r="F104" s="81">
        <v>123167</v>
      </c>
      <c r="G104" s="81">
        <v>10799</v>
      </c>
      <c r="H104" s="81">
        <v>133966</v>
      </c>
      <c r="I104" s="81">
        <v>-613</v>
      </c>
      <c r="J104" s="81">
        <v>613</v>
      </c>
      <c r="K104" s="81">
        <v>1500</v>
      </c>
      <c r="L104" s="81">
        <v>-887</v>
      </c>
      <c r="M104" s="81">
        <v>434</v>
      </c>
      <c r="N104" s="81">
        <v>1321</v>
      </c>
      <c r="O104" s="81"/>
      <c r="P104" s="81"/>
      <c r="Q104" s="81"/>
    </row>
    <row r="105" spans="1:17" ht="15" customHeight="1">
      <c r="A105" t="s">
        <v>1265</v>
      </c>
      <c r="B105" t="s">
        <v>1266</v>
      </c>
      <c r="C105" s="81">
        <v>129398</v>
      </c>
      <c r="D105" s="81">
        <v>19608</v>
      </c>
      <c r="E105" s="81">
        <v>149006</v>
      </c>
      <c r="F105" s="81">
        <v>128357</v>
      </c>
      <c r="G105" s="81">
        <v>15341</v>
      </c>
      <c r="H105" s="81">
        <v>143698</v>
      </c>
      <c r="I105" s="81">
        <v>5308</v>
      </c>
      <c r="J105" s="81">
        <v>-5308</v>
      </c>
      <c r="K105" s="81">
        <v>-3167</v>
      </c>
      <c r="L105" s="81">
        <v>-2141</v>
      </c>
      <c r="M105" s="81">
        <v>25</v>
      </c>
      <c r="N105" s="81">
        <v>2166</v>
      </c>
      <c r="O105" s="81"/>
      <c r="P105" s="81"/>
      <c r="Q105" s="81"/>
    </row>
    <row r="106" spans="1:17" ht="15" customHeight="1">
      <c r="A106" t="s">
        <v>1267</v>
      </c>
      <c r="B106" t="s">
        <v>1268</v>
      </c>
      <c r="C106" s="81">
        <v>209404</v>
      </c>
      <c r="D106" s="81">
        <v>97652</v>
      </c>
      <c r="E106" s="81">
        <v>307056</v>
      </c>
      <c r="F106" s="81">
        <v>269819</v>
      </c>
      <c r="G106" s="81">
        <v>35499</v>
      </c>
      <c r="H106" s="81">
        <v>305318</v>
      </c>
      <c r="I106" s="81">
        <v>1738</v>
      </c>
      <c r="J106" s="81">
        <v>-1738</v>
      </c>
      <c r="K106" s="81">
        <v>1400</v>
      </c>
      <c r="L106" s="81">
        <v>-3138</v>
      </c>
      <c r="M106" s="81">
        <v>19699</v>
      </c>
      <c r="N106" s="81">
        <v>22837</v>
      </c>
      <c r="O106" s="81"/>
      <c r="P106" s="81"/>
      <c r="Q106" s="81"/>
    </row>
    <row r="107" spans="1:17" ht="15" customHeight="1">
      <c r="A107" t="s">
        <v>1269</v>
      </c>
      <c r="B107" t="s">
        <v>1270</v>
      </c>
      <c r="C107" s="81">
        <v>35592</v>
      </c>
      <c r="D107" s="81">
        <v>34833</v>
      </c>
      <c r="E107" s="81">
        <v>70425</v>
      </c>
      <c r="F107" s="81">
        <v>52685</v>
      </c>
      <c r="G107" s="81">
        <v>18101</v>
      </c>
      <c r="H107" s="81">
        <v>70786</v>
      </c>
      <c r="I107" s="81">
        <v>-361</v>
      </c>
      <c r="J107" s="81">
        <v>361</v>
      </c>
      <c r="K107" s="81"/>
      <c r="L107" s="81">
        <v>361</v>
      </c>
      <c r="M107" s="81">
        <v>1933</v>
      </c>
      <c r="N107" s="81">
        <v>1572</v>
      </c>
      <c r="O107" s="81"/>
      <c r="P107" s="81"/>
      <c r="Q107" s="81"/>
    </row>
    <row r="108" spans="1:17" ht="15" customHeight="1">
      <c r="A108" t="s">
        <v>1271</v>
      </c>
      <c r="B108" t="s">
        <v>1272</v>
      </c>
      <c r="C108" s="81">
        <v>208978</v>
      </c>
      <c r="D108" s="81">
        <v>159990</v>
      </c>
      <c r="E108" s="81">
        <v>368968</v>
      </c>
      <c r="F108" s="81">
        <v>353405</v>
      </c>
      <c r="G108" s="81">
        <v>16420</v>
      </c>
      <c r="H108" s="81">
        <v>369825</v>
      </c>
      <c r="I108" s="81">
        <v>-857</v>
      </c>
      <c r="J108" s="81">
        <v>857</v>
      </c>
      <c r="K108" s="81"/>
      <c r="L108" s="81">
        <v>857</v>
      </c>
      <c r="M108" s="81">
        <v>3266</v>
      </c>
      <c r="N108" s="81">
        <v>2409</v>
      </c>
      <c r="O108" s="81"/>
      <c r="P108" s="81"/>
      <c r="Q108" s="81"/>
    </row>
    <row r="109" spans="1:17" ht="15" customHeight="1">
      <c r="A109" t="s">
        <v>1273</v>
      </c>
      <c r="B109" t="s">
        <v>1274</v>
      </c>
      <c r="C109" s="81">
        <v>773062</v>
      </c>
      <c r="D109" s="81">
        <v>359144</v>
      </c>
      <c r="E109" s="81">
        <v>1132206</v>
      </c>
      <c r="F109" s="81">
        <v>1108911</v>
      </c>
      <c r="G109" s="81">
        <v>13624</v>
      </c>
      <c r="H109" s="81">
        <v>1122535</v>
      </c>
      <c r="I109" s="81">
        <v>9671</v>
      </c>
      <c r="J109" s="81">
        <v>-9671</v>
      </c>
      <c r="K109" s="81"/>
      <c r="L109" s="81">
        <v>-9671</v>
      </c>
      <c r="M109" s="81">
        <v>47365</v>
      </c>
      <c r="N109" s="81">
        <v>57036</v>
      </c>
      <c r="O109" s="81"/>
      <c r="P109" s="81"/>
      <c r="Q109" s="81"/>
    </row>
    <row r="110" spans="1:17" ht="15" customHeight="1">
      <c r="A110" t="s">
        <v>1275</v>
      </c>
      <c r="B110" t="s">
        <v>1276</v>
      </c>
      <c r="C110" s="81">
        <v>292414</v>
      </c>
      <c r="D110" s="81">
        <v>55927</v>
      </c>
      <c r="E110" s="81">
        <v>348341</v>
      </c>
      <c r="F110" s="81">
        <v>326172</v>
      </c>
      <c r="G110" s="81">
        <v>52723</v>
      </c>
      <c r="H110" s="81">
        <v>378895</v>
      </c>
      <c r="I110" s="81">
        <v>-30554</v>
      </c>
      <c r="J110" s="81">
        <v>30554</v>
      </c>
      <c r="K110" s="81">
        <v>91500</v>
      </c>
      <c r="L110" s="81">
        <v>-60946</v>
      </c>
      <c r="M110" s="81">
        <v>7314</v>
      </c>
      <c r="N110" s="81">
        <v>68260</v>
      </c>
      <c r="O110" s="81"/>
      <c r="P110" s="81"/>
      <c r="Q110" s="81"/>
    </row>
    <row r="111" spans="1:17" ht="15" customHeight="1">
      <c r="A111" t="s">
        <v>1277</v>
      </c>
      <c r="B111" t="s">
        <v>1278</v>
      </c>
      <c r="C111" s="81">
        <v>124292</v>
      </c>
      <c r="D111" s="81">
        <v>177562</v>
      </c>
      <c r="E111" s="81">
        <v>301854</v>
      </c>
      <c r="F111" s="81">
        <v>285126</v>
      </c>
      <c r="G111" s="81">
        <v>8138</v>
      </c>
      <c r="H111" s="81">
        <v>293264</v>
      </c>
      <c r="I111" s="81">
        <v>8590</v>
      </c>
      <c r="J111" s="81">
        <v>-8590</v>
      </c>
      <c r="K111" s="81">
        <v>-9500</v>
      </c>
      <c r="L111" s="81">
        <v>910</v>
      </c>
      <c r="M111" s="81">
        <v>3753</v>
      </c>
      <c r="N111" s="81">
        <v>2843</v>
      </c>
      <c r="O111" s="81"/>
      <c r="P111" s="81"/>
      <c r="Q111" s="81"/>
    </row>
    <row r="112" spans="1:17" ht="15" customHeight="1">
      <c r="A112" t="s">
        <v>1279</v>
      </c>
      <c r="B112" t="s">
        <v>1280</v>
      </c>
      <c r="C112" s="81">
        <v>142146</v>
      </c>
      <c r="D112" s="81">
        <v>65808</v>
      </c>
      <c r="E112" s="81">
        <v>207954</v>
      </c>
      <c r="F112" s="81">
        <v>187197</v>
      </c>
      <c r="G112" s="81">
        <v>15607</v>
      </c>
      <c r="H112" s="81">
        <v>202804</v>
      </c>
      <c r="I112" s="81">
        <v>5150</v>
      </c>
      <c r="J112" s="81">
        <v>-5150</v>
      </c>
      <c r="K112" s="81">
        <v>500</v>
      </c>
      <c r="L112" s="81">
        <v>-3625</v>
      </c>
      <c r="M112" s="81">
        <v>4515</v>
      </c>
      <c r="N112" s="81">
        <v>8140</v>
      </c>
      <c r="O112" s="81"/>
      <c r="P112" s="81"/>
      <c r="Q112" s="81">
        <v>-2025</v>
      </c>
    </row>
    <row r="113" spans="1:17" ht="15" customHeight="1">
      <c r="A113" t="s">
        <v>1281</v>
      </c>
      <c r="B113" t="s">
        <v>1282</v>
      </c>
      <c r="C113" s="81">
        <v>78406</v>
      </c>
      <c r="D113" s="81">
        <v>49797</v>
      </c>
      <c r="E113" s="81">
        <v>128203</v>
      </c>
      <c r="F113" s="81">
        <v>136643</v>
      </c>
      <c r="G113" s="81">
        <v>2878</v>
      </c>
      <c r="H113" s="81">
        <v>139521</v>
      </c>
      <c r="I113" s="81">
        <v>-11318</v>
      </c>
      <c r="J113" s="81">
        <v>11318</v>
      </c>
      <c r="K113" s="81"/>
      <c r="L113" s="81">
        <v>11318</v>
      </c>
      <c r="M113" s="81">
        <v>29572</v>
      </c>
      <c r="N113" s="81">
        <v>18254</v>
      </c>
      <c r="O113" s="81"/>
      <c r="P113" s="81"/>
      <c r="Q113" s="81"/>
    </row>
    <row r="114" spans="1:17" ht="15" customHeight="1">
      <c r="A114" t="s">
        <v>1283</v>
      </c>
      <c r="B114" t="s">
        <v>1284</v>
      </c>
      <c r="C114" s="81">
        <v>42798</v>
      </c>
      <c r="D114" s="81">
        <v>29767</v>
      </c>
      <c r="E114" s="81">
        <v>72565</v>
      </c>
      <c r="F114" s="81">
        <v>69412</v>
      </c>
      <c r="G114" s="81">
        <v>5865</v>
      </c>
      <c r="H114" s="81">
        <v>75277</v>
      </c>
      <c r="I114" s="81">
        <v>-2712</v>
      </c>
      <c r="J114" s="81">
        <v>2712</v>
      </c>
      <c r="K114" s="81">
        <v>1500</v>
      </c>
      <c r="L114" s="81">
        <v>1212</v>
      </c>
      <c r="M114" s="81">
        <v>2127</v>
      </c>
      <c r="N114" s="81">
        <v>915</v>
      </c>
      <c r="O114" s="81"/>
      <c r="P114" s="81"/>
      <c r="Q114" s="81"/>
    </row>
    <row r="115" spans="1:17" ht="15" customHeight="1">
      <c r="A115" t="s">
        <v>1285</v>
      </c>
      <c r="B115" t="s">
        <v>1286</v>
      </c>
      <c r="C115" s="81">
        <v>56280</v>
      </c>
      <c r="D115" s="81">
        <v>33615</v>
      </c>
      <c r="E115" s="81">
        <v>89895</v>
      </c>
      <c r="F115" s="81">
        <v>81511</v>
      </c>
      <c r="G115" s="81">
        <v>6384</v>
      </c>
      <c r="H115" s="81">
        <v>87895</v>
      </c>
      <c r="I115" s="81">
        <v>2000</v>
      </c>
      <c r="J115" s="81">
        <v>-2000</v>
      </c>
      <c r="K115" s="81"/>
      <c r="L115" s="81">
        <v>-2000</v>
      </c>
      <c r="M115" s="81">
        <v>1798</v>
      </c>
      <c r="N115" s="81">
        <v>3798</v>
      </c>
      <c r="O115" s="81"/>
      <c r="P115" s="81"/>
      <c r="Q115" s="81"/>
    </row>
    <row r="116" spans="1:17" ht="15" customHeight="1">
      <c r="A116" t="s">
        <v>1287</v>
      </c>
      <c r="B116" t="s">
        <v>1288</v>
      </c>
      <c r="C116" s="81">
        <v>89329</v>
      </c>
      <c r="D116" s="81">
        <v>95375</v>
      </c>
      <c r="E116" s="81">
        <v>184704</v>
      </c>
      <c r="F116" s="81">
        <v>174981</v>
      </c>
      <c r="G116" s="81">
        <v>9886</v>
      </c>
      <c r="H116" s="81">
        <v>184867</v>
      </c>
      <c r="I116" s="81">
        <v>-163</v>
      </c>
      <c r="J116" s="81">
        <v>163</v>
      </c>
      <c r="K116" s="81"/>
      <c r="L116" s="81">
        <v>163</v>
      </c>
      <c r="M116" s="81">
        <v>2737</v>
      </c>
      <c r="N116" s="81">
        <v>2574</v>
      </c>
      <c r="O116" s="81"/>
      <c r="P116" s="81"/>
      <c r="Q116" s="81"/>
    </row>
    <row r="117" spans="1:17" ht="15" customHeight="1">
      <c r="A117" t="s">
        <v>1289</v>
      </c>
      <c r="B117" t="s">
        <v>1290</v>
      </c>
      <c r="C117" s="81">
        <v>381480</v>
      </c>
      <c r="D117" s="81">
        <v>88110</v>
      </c>
      <c r="E117" s="81">
        <v>469590</v>
      </c>
      <c r="F117" s="81">
        <v>471930</v>
      </c>
      <c r="G117" s="81">
        <v>12425</v>
      </c>
      <c r="H117" s="81">
        <v>484355</v>
      </c>
      <c r="I117" s="81">
        <v>-14765</v>
      </c>
      <c r="J117" s="81">
        <v>14765</v>
      </c>
      <c r="K117" s="81"/>
      <c r="L117" s="81">
        <v>-7645</v>
      </c>
      <c r="M117" s="81">
        <v>7391</v>
      </c>
      <c r="N117" s="81">
        <v>15036</v>
      </c>
      <c r="O117" s="81"/>
      <c r="P117" s="81">
        <v>22410</v>
      </c>
      <c r="Q117" s="81"/>
    </row>
    <row r="118" spans="1:17" ht="15" customHeight="1">
      <c r="A118" t="s">
        <v>1291</v>
      </c>
      <c r="B118" t="s">
        <v>1292</v>
      </c>
      <c r="C118" s="81">
        <v>56069</v>
      </c>
      <c r="D118" s="81">
        <v>56530</v>
      </c>
      <c r="E118" s="81">
        <v>112599</v>
      </c>
      <c r="F118" s="81">
        <v>96712</v>
      </c>
      <c r="G118" s="81">
        <v>21353</v>
      </c>
      <c r="H118" s="81">
        <v>118065</v>
      </c>
      <c r="I118" s="81">
        <v>-5466</v>
      </c>
      <c r="J118" s="81">
        <v>5466</v>
      </c>
      <c r="K118" s="81">
        <v>2500</v>
      </c>
      <c r="L118" s="81">
        <v>2966</v>
      </c>
      <c r="M118" s="81">
        <v>3857</v>
      </c>
      <c r="N118" s="81">
        <v>891</v>
      </c>
      <c r="O118" s="81"/>
      <c r="P118" s="81"/>
      <c r="Q118" s="81"/>
    </row>
    <row r="119" spans="3:17" ht="15" customHeight="1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ht="15" customHeight="1">
      <c r="B120" t="s">
        <v>1168</v>
      </c>
      <c r="C120" s="81">
        <v>3865918</v>
      </c>
      <c r="D120" s="81">
        <v>4029381</v>
      </c>
      <c r="E120" s="81">
        <v>7895299</v>
      </c>
      <c r="F120" s="81">
        <v>7464004</v>
      </c>
      <c r="G120" s="81">
        <v>452003</v>
      </c>
      <c r="H120" s="81">
        <v>7916007</v>
      </c>
      <c r="I120" s="81">
        <v>-20708</v>
      </c>
      <c r="J120" s="81">
        <v>20708</v>
      </c>
      <c r="K120" s="81">
        <v>69433</v>
      </c>
      <c r="L120" s="81">
        <v>-65463</v>
      </c>
      <c r="M120" s="81">
        <v>168381</v>
      </c>
      <c r="N120" s="81">
        <v>233844</v>
      </c>
      <c r="O120" s="81">
        <v>5500</v>
      </c>
      <c r="P120" s="81">
        <v>22410</v>
      </c>
      <c r="Q120" s="81">
        <v>-11172</v>
      </c>
    </row>
    <row r="121" spans="3:17" ht="15" customHeight="1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ht="15" customHeight="1">
      <c r="A122" t="s">
        <v>1293</v>
      </c>
      <c r="B122" t="s">
        <v>1294</v>
      </c>
      <c r="C122" s="81">
        <v>141676</v>
      </c>
      <c r="D122" s="81">
        <v>2640495</v>
      </c>
      <c r="E122" s="81">
        <v>2782171</v>
      </c>
      <c r="F122" s="81">
        <v>2681004</v>
      </c>
      <c r="G122" s="81">
        <v>86376</v>
      </c>
      <c r="H122" s="81">
        <v>2767380</v>
      </c>
      <c r="I122" s="81">
        <v>14791</v>
      </c>
      <c r="J122" s="81">
        <v>-14791</v>
      </c>
      <c r="K122" s="81"/>
      <c r="L122" s="81">
        <v>-14791</v>
      </c>
      <c r="M122" s="81">
        <v>29581</v>
      </c>
      <c r="N122" s="81">
        <v>44372</v>
      </c>
      <c r="O122" s="81"/>
      <c r="P122" s="81"/>
      <c r="Q122" s="81"/>
    </row>
    <row r="123" spans="1:17" ht="15" customHeight="1">
      <c r="A123" t="s">
        <v>1295</v>
      </c>
      <c r="B123" t="s">
        <v>1296</v>
      </c>
      <c r="C123" s="81">
        <v>2003393</v>
      </c>
      <c r="D123" s="81">
        <v>768535</v>
      </c>
      <c r="E123" s="81">
        <v>2771928</v>
      </c>
      <c r="F123" s="81">
        <v>2717957</v>
      </c>
      <c r="G123" s="81">
        <v>65178</v>
      </c>
      <c r="H123" s="81">
        <v>2783135</v>
      </c>
      <c r="I123" s="81">
        <v>-11207</v>
      </c>
      <c r="J123" s="81">
        <v>11207</v>
      </c>
      <c r="K123" s="81"/>
      <c r="L123" s="81">
        <v>16234</v>
      </c>
      <c r="M123" s="81">
        <v>41243</v>
      </c>
      <c r="N123" s="81">
        <v>25009</v>
      </c>
      <c r="O123" s="81">
        <v>-5027</v>
      </c>
      <c r="P123" s="81"/>
      <c r="Q123" s="81"/>
    </row>
    <row r="124" spans="1:17" ht="15" customHeight="1">
      <c r="A124" t="s">
        <v>1297</v>
      </c>
      <c r="B124" t="s">
        <v>1298</v>
      </c>
      <c r="C124" s="81">
        <v>118694</v>
      </c>
      <c r="D124" s="81">
        <v>43797</v>
      </c>
      <c r="E124" s="81">
        <v>162491</v>
      </c>
      <c r="F124" s="81">
        <v>159833</v>
      </c>
      <c r="G124" s="81">
        <v>2195</v>
      </c>
      <c r="H124" s="81">
        <v>162028</v>
      </c>
      <c r="I124" s="81">
        <v>463</v>
      </c>
      <c r="J124" s="81">
        <v>-463</v>
      </c>
      <c r="K124" s="81"/>
      <c r="L124" s="81">
        <v>2183</v>
      </c>
      <c r="M124" s="81">
        <v>8388</v>
      </c>
      <c r="N124" s="81">
        <v>6205</v>
      </c>
      <c r="O124" s="81"/>
      <c r="P124" s="81"/>
      <c r="Q124" s="81">
        <v>-2646</v>
      </c>
    </row>
    <row r="125" spans="1:17" ht="15" customHeight="1">
      <c r="A125" t="s">
        <v>1299</v>
      </c>
      <c r="B125" t="s">
        <v>1300</v>
      </c>
      <c r="C125" s="81">
        <v>78890</v>
      </c>
      <c r="D125" s="81">
        <v>189340</v>
      </c>
      <c r="E125" s="81">
        <v>268230</v>
      </c>
      <c r="F125" s="81">
        <v>268251</v>
      </c>
      <c r="G125" s="81">
        <v>3447</v>
      </c>
      <c r="H125" s="81">
        <v>271698</v>
      </c>
      <c r="I125" s="81">
        <v>-3468</v>
      </c>
      <c r="J125" s="81">
        <v>3468</v>
      </c>
      <c r="K125" s="81">
        <v>3200</v>
      </c>
      <c r="L125" s="81">
        <v>-27</v>
      </c>
      <c r="M125" s="81">
        <v>158</v>
      </c>
      <c r="N125" s="81">
        <v>185</v>
      </c>
      <c r="O125" s="81">
        <v>-2100</v>
      </c>
      <c r="P125" s="81"/>
      <c r="Q125" s="81">
        <v>2395</v>
      </c>
    </row>
    <row r="126" spans="1:17" ht="15" customHeight="1">
      <c r="A126" t="s">
        <v>1301</v>
      </c>
      <c r="B126" t="s">
        <v>1302</v>
      </c>
      <c r="C126" s="81">
        <v>271234</v>
      </c>
      <c r="D126" s="81">
        <v>265446</v>
      </c>
      <c r="E126" s="81">
        <v>536680</v>
      </c>
      <c r="F126" s="81">
        <v>536142</v>
      </c>
      <c r="G126" s="81">
        <v>18724</v>
      </c>
      <c r="H126" s="81">
        <v>554866</v>
      </c>
      <c r="I126" s="81">
        <v>-18186</v>
      </c>
      <c r="J126" s="81">
        <v>18186</v>
      </c>
      <c r="K126" s="81">
        <v>16400</v>
      </c>
      <c r="L126" s="81">
        <v>1786</v>
      </c>
      <c r="M126" s="81">
        <v>8548</v>
      </c>
      <c r="N126" s="81">
        <v>6762</v>
      </c>
      <c r="O126" s="81"/>
      <c r="P126" s="81"/>
      <c r="Q126" s="81"/>
    </row>
    <row r="127" spans="1:17" ht="15" customHeight="1">
      <c r="A127" t="s">
        <v>1303</v>
      </c>
      <c r="B127" t="s">
        <v>1304</v>
      </c>
      <c r="C127" s="81">
        <v>57872</v>
      </c>
      <c r="D127" s="81">
        <v>39701</v>
      </c>
      <c r="E127" s="81">
        <v>97573</v>
      </c>
      <c r="F127" s="81">
        <v>97110</v>
      </c>
      <c r="G127" s="81">
        <v>4286</v>
      </c>
      <c r="H127" s="81">
        <v>101396</v>
      </c>
      <c r="I127" s="81">
        <v>-3823</v>
      </c>
      <c r="J127" s="81">
        <v>3823</v>
      </c>
      <c r="K127" s="81"/>
      <c r="L127" s="81">
        <v>3823</v>
      </c>
      <c r="M127" s="81">
        <v>5408</v>
      </c>
      <c r="N127" s="81">
        <v>1585</v>
      </c>
      <c r="O127" s="81"/>
      <c r="P127" s="81"/>
      <c r="Q127" s="81"/>
    </row>
    <row r="128" spans="1:17" ht="15" customHeight="1">
      <c r="A128" t="s">
        <v>1305</v>
      </c>
      <c r="B128" t="s">
        <v>1306</v>
      </c>
      <c r="C128" s="81">
        <v>69520</v>
      </c>
      <c r="D128" s="81">
        <v>42181</v>
      </c>
      <c r="E128" s="81">
        <v>111701</v>
      </c>
      <c r="F128" s="81">
        <v>107930</v>
      </c>
      <c r="G128" s="81">
        <v>3434</v>
      </c>
      <c r="H128" s="81">
        <v>111364</v>
      </c>
      <c r="I128" s="81">
        <v>337</v>
      </c>
      <c r="J128" s="81">
        <v>-337</v>
      </c>
      <c r="K128" s="81"/>
      <c r="L128" s="81">
        <v>-337</v>
      </c>
      <c r="M128" s="81">
        <v>817</v>
      </c>
      <c r="N128" s="81">
        <v>1154</v>
      </c>
      <c r="O128" s="81"/>
      <c r="P128" s="81"/>
      <c r="Q128" s="81"/>
    </row>
    <row r="129" spans="1:17" ht="15" customHeight="1">
      <c r="A129" t="s">
        <v>1307</v>
      </c>
      <c r="B129" t="s">
        <v>1308</v>
      </c>
      <c r="C129" s="81">
        <v>43561</v>
      </c>
      <c r="D129" s="81">
        <v>39383</v>
      </c>
      <c r="E129" s="81">
        <v>82944</v>
      </c>
      <c r="F129" s="81">
        <v>83607</v>
      </c>
      <c r="G129" s="81">
        <v>1978</v>
      </c>
      <c r="H129" s="81">
        <v>85585</v>
      </c>
      <c r="I129" s="81">
        <v>-2641</v>
      </c>
      <c r="J129" s="81">
        <v>2641</v>
      </c>
      <c r="K129" s="81"/>
      <c r="L129" s="81">
        <v>2641</v>
      </c>
      <c r="M129" s="81">
        <v>3679</v>
      </c>
      <c r="N129" s="81">
        <v>1038</v>
      </c>
      <c r="O129" s="81"/>
      <c r="P129" s="81"/>
      <c r="Q129" s="81"/>
    </row>
    <row r="130" spans="1:17" ht="15" customHeight="1">
      <c r="A130" t="s">
        <v>1309</v>
      </c>
      <c r="B130" t="s">
        <v>1310</v>
      </c>
      <c r="C130" s="81">
        <v>198286</v>
      </c>
      <c r="D130" s="81">
        <v>62592</v>
      </c>
      <c r="E130" s="81">
        <v>260878</v>
      </c>
      <c r="F130" s="81">
        <v>251856</v>
      </c>
      <c r="G130" s="81">
        <v>4460</v>
      </c>
      <c r="H130" s="81">
        <v>256316</v>
      </c>
      <c r="I130" s="81">
        <v>4562</v>
      </c>
      <c r="J130" s="81">
        <v>-4562</v>
      </c>
      <c r="K130" s="81">
        <v>-1200</v>
      </c>
      <c r="L130" s="81">
        <v>-1604</v>
      </c>
      <c r="M130" s="81">
        <v>9665</v>
      </c>
      <c r="N130" s="81">
        <v>11269</v>
      </c>
      <c r="O130" s="81"/>
      <c r="P130" s="81"/>
      <c r="Q130" s="81">
        <v>-1758</v>
      </c>
    </row>
    <row r="131" spans="1:17" ht="15" customHeight="1">
      <c r="A131" t="s">
        <v>1311</v>
      </c>
      <c r="B131" t="s">
        <v>1312</v>
      </c>
      <c r="C131" s="81">
        <v>45771</v>
      </c>
      <c r="D131" s="81">
        <v>24813</v>
      </c>
      <c r="E131" s="81">
        <v>70584</v>
      </c>
      <c r="F131" s="81">
        <v>73947</v>
      </c>
      <c r="G131" s="81">
        <v>1741</v>
      </c>
      <c r="H131" s="81">
        <v>75688</v>
      </c>
      <c r="I131" s="81">
        <v>-5104</v>
      </c>
      <c r="J131" s="81">
        <v>5104</v>
      </c>
      <c r="K131" s="81"/>
      <c r="L131" s="81">
        <v>5104</v>
      </c>
      <c r="M131" s="81">
        <v>8554</v>
      </c>
      <c r="N131" s="81">
        <v>3450</v>
      </c>
      <c r="O131" s="81"/>
      <c r="P131" s="81"/>
      <c r="Q131" s="81"/>
    </row>
    <row r="132" spans="1:17" ht="15" customHeight="1">
      <c r="A132" t="s">
        <v>1313</v>
      </c>
      <c r="B132" t="s">
        <v>1314</v>
      </c>
      <c r="C132" s="81">
        <v>460036</v>
      </c>
      <c r="D132" s="81">
        <v>11651</v>
      </c>
      <c r="E132" s="81">
        <v>471687</v>
      </c>
      <c r="F132" s="81">
        <v>441682</v>
      </c>
      <c r="G132" s="81">
        <v>14839</v>
      </c>
      <c r="H132" s="81">
        <v>456521</v>
      </c>
      <c r="I132" s="81">
        <v>15166</v>
      </c>
      <c r="J132" s="81">
        <v>-15166</v>
      </c>
      <c r="K132" s="81"/>
      <c r="L132" s="81">
        <v>-6708</v>
      </c>
      <c r="M132" s="81">
        <v>5120</v>
      </c>
      <c r="N132" s="81">
        <v>11828</v>
      </c>
      <c r="O132" s="81"/>
      <c r="P132" s="81"/>
      <c r="Q132" s="81">
        <v>-8458</v>
      </c>
    </row>
    <row r="133" spans="1:17" ht="15" customHeight="1">
      <c r="A133" t="s">
        <v>1315</v>
      </c>
      <c r="B133" t="s">
        <v>1316</v>
      </c>
      <c r="C133" s="81">
        <v>203819</v>
      </c>
      <c r="D133" s="81">
        <v>112396</v>
      </c>
      <c r="E133" s="81">
        <v>316215</v>
      </c>
      <c r="F133" s="81">
        <v>286110</v>
      </c>
      <c r="G133" s="81">
        <v>23324</v>
      </c>
      <c r="H133" s="81">
        <v>309434</v>
      </c>
      <c r="I133" s="81">
        <v>6781</v>
      </c>
      <c r="J133" s="81">
        <v>-6781</v>
      </c>
      <c r="K133" s="81">
        <v>-4500</v>
      </c>
      <c r="L133" s="81">
        <v>-2281</v>
      </c>
      <c r="M133" s="81">
        <v>4505</v>
      </c>
      <c r="N133" s="81">
        <v>6786</v>
      </c>
      <c r="O133" s="81"/>
      <c r="P133" s="81"/>
      <c r="Q133" s="81"/>
    </row>
    <row r="134" spans="1:17" ht="15" customHeight="1">
      <c r="A134" t="s">
        <v>1317</v>
      </c>
      <c r="B134" t="s">
        <v>1318</v>
      </c>
      <c r="C134" s="81">
        <v>39599</v>
      </c>
      <c r="D134" s="81">
        <v>37000</v>
      </c>
      <c r="E134" s="81">
        <v>76599</v>
      </c>
      <c r="F134" s="81">
        <v>79784</v>
      </c>
      <c r="G134" s="81">
        <v>898</v>
      </c>
      <c r="H134" s="81">
        <v>80682</v>
      </c>
      <c r="I134" s="81">
        <v>-4083</v>
      </c>
      <c r="J134" s="81">
        <v>4083</v>
      </c>
      <c r="K134" s="81">
        <v>4000</v>
      </c>
      <c r="L134" s="81">
        <v>83</v>
      </c>
      <c r="M134" s="81">
        <v>759</v>
      </c>
      <c r="N134" s="81">
        <v>676</v>
      </c>
      <c r="O134" s="81"/>
      <c r="P134" s="81"/>
      <c r="Q134" s="81"/>
    </row>
    <row r="135" spans="1:17" ht="15" customHeight="1">
      <c r="A135" t="s">
        <v>1319</v>
      </c>
      <c r="B135" t="s">
        <v>1320</v>
      </c>
      <c r="C135" s="81">
        <v>51699</v>
      </c>
      <c r="D135" s="81">
        <v>19007</v>
      </c>
      <c r="E135" s="81">
        <v>70706</v>
      </c>
      <c r="F135" s="81">
        <v>59882</v>
      </c>
      <c r="G135" s="81">
        <v>1453</v>
      </c>
      <c r="H135" s="81">
        <v>61335</v>
      </c>
      <c r="I135" s="81">
        <v>9371</v>
      </c>
      <c r="J135" s="81">
        <v>-9371</v>
      </c>
      <c r="K135" s="81">
        <v>-7990</v>
      </c>
      <c r="L135" s="81">
        <v>-1381</v>
      </c>
      <c r="M135" s="81">
        <v>3383</v>
      </c>
      <c r="N135" s="81">
        <v>4764</v>
      </c>
      <c r="O135" s="81"/>
      <c r="P135" s="81"/>
      <c r="Q135" s="81"/>
    </row>
    <row r="136" spans="1:17" ht="15" customHeight="1">
      <c r="A136" t="s">
        <v>1321</v>
      </c>
      <c r="B136" t="s">
        <v>1322</v>
      </c>
      <c r="C136" s="81">
        <v>97484</v>
      </c>
      <c r="D136" s="81">
        <v>19753</v>
      </c>
      <c r="E136" s="81">
        <v>117237</v>
      </c>
      <c r="F136" s="81">
        <v>113873</v>
      </c>
      <c r="G136" s="81">
        <v>998</v>
      </c>
      <c r="H136" s="81">
        <v>114871</v>
      </c>
      <c r="I136" s="81">
        <v>2366</v>
      </c>
      <c r="J136" s="81">
        <v>-2366</v>
      </c>
      <c r="K136" s="81"/>
      <c r="L136" s="81">
        <v>-2366</v>
      </c>
      <c r="M136" s="81">
        <v>586</v>
      </c>
      <c r="N136" s="81">
        <v>2952</v>
      </c>
      <c r="O136" s="81"/>
      <c r="P136" s="81"/>
      <c r="Q136" s="81"/>
    </row>
    <row r="137" spans="1:17" ht="15" customHeight="1">
      <c r="A137" t="s">
        <v>1323</v>
      </c>
      <c r="B137" t="s">
        <v>1324</v>
      </c>
      <c r="C137" s="81">
        <v>601226</v>
      </c>
      <c r="D137" s="81">
        <v>34358</v>
      </c>
      <c r="E137" s="81">
        <v>635584</v>
      </c>
      <c r="F137" s="81">
        <v>636920</v>
      </c>
      <c r="G137" s="81">
        <v>27898</v>
      </c>
      <c r="H137" s="81">
        <v>664818</v>
      </c>
      <c r="I137" s="81">
        <v>-29234</v>
      </c>
      <c r="J137" s="81">
        <v>29234</v>
      </c>
      <c r="K137" s="81">
        <v>3000</v>
      </c>
      <c r="L137" s="81">
        <v>26234</v>
      </c>
      <c r="M137" s="81">
        <v>41715</v>
      </c>
      <c r="N137" s="81">
        <v>15481</v>
      </c>
      <c r="O137" s="81"/>
      <c r="P137" s="81"/>
      <c r="Q137" s="81"/>
    </row>
    <row r="138" spans="1:17" ht="15" customHeight="1">
      <c r="A138" t="s">
        <v>1325</v>
      </c>
      <c r="B138" t="s">
        <v>1326</v>
      </c>
      <c r="C138" s="81">
        <v>111827</v>
      </c>
      <c r="D138" s="81">
        <v>300427</v>
      </c>
      <c r="E138" s="81">
        <v>412254</v>
      </c>
      <c r="F138" s="81">
        <v>401848</v>
      </c>
      <c r="G138" s="81">
        <v>22832</v>
      </c>
      <c r="H138" s="81">
        <v>424680</v>
      </c>
      <c r="I138" s="81">
        <v>-12426</v>
      </c>
      <c r="J138" s="81">
        <v>12426</v>
      </c>
      <c r="K138" s="81"/>
      <c r="L138" s="81">
        <v>12426</v>
      </c>
      <c r="M138" s="81">
        <v>15082</v>
      </c>
      <c r="N138" s="81">
        <v>2656</v>
      </c>
      <c r="O138" s="81"/>
      <c r="P138" s="81"/>
      <c r="Q138" s="81"/>
    </row>
    <row r="139" spans="1:17" ht="15" customHeight="1">
      <c r="A139" t="s">
        <v>1327</v>
      </c>
      <c r="B139" t="s">
        <v>1328</v>
      </c>
      <c r="C139" s="81">
        <v>233539</v>
      </c>
      <c r="D139" s="81">
        <v>107532</v>
      </c>
      <c r="E139" s="81">
        <v>341071</v>
      </c>
      <c r="F139" s="81">
        <v>325005</v>
      </c>
      <c r="G139" s="81">
        <v>12559</v>
      </c>
      <c r="H139" s="81">
        <v>337564</v>
      </c>
      <c r="I139" s="81">
        <v>3507</v>
      </c>
      <c r="J139" s="81">
        <v>-3507</v>
      </c>
      <c r="K139" s="81"/>
      <c r="L139" s="81">
        <v>4058</v>
      </c>
      <c r="M139" s="81">
        <v>9703</v>
      </c>
      <c r="N139" s="81">
        <v>5645</v>
      </c>
      <c r="O139" s="81"/>
      <c r="P139" s="81"/>
      <c r="Q139" s="81">
        <v>-7565</v>
      </c>
    </row>
    <row r="140" spans="1:17" ht="15" customHeight="1">
      <c r="A140" t="s">
        <v>1329</v>
      </c>
      <c r="B140" t="s">
        <v>1330</v>
      </c>
      <c r="C140" s="81">
        <v>66806</v>
      </c>
      <c r="D140" s="81">
        <v>30116</v>
      </c>
      <c r="E140" s="81">
        <v>96922</v>
      </c>
      <c r="F140" s="81">
        <v>86719</v>
      </c>
      <c r="G140" s="81">
        <v>9169</v>
      </c>
      <c r="H140" s="81">
        <v>95888</v>
      </c>
      <c r="I140" s="81">
        <v>1034</v>
      </c>
      <c r="J140" s="81">
        <v>-1034</v>
      </c>
      <c r="K140" s="81"/>
      <c r="L140" s="81">
        <v>-953</v>
      </c>
      <c r="M140" s="81">
        <v>305</v>
      </c>
      <c r="N140" s="81">
        <v>1258</v>
      </c>
      <c r="O140" s="81">
        <v>-81</v>
      </c>
      <c r="P140" s="81"/>
      <c r="Q140" s="81"/>
    </row>
    <row r="141" spans="1:17" ht="15" customHeight="1">
      <c r="A141" t="s">
        <v>1331</v>
      </c>
      <c r="B141" t="s">
        <v>1332</v>
      </c>
      <c r="C141" s="81">
        <v>127338</v>
      </c>
      <c r="D141" s="81">
        <v>118560</v>
      </c>
      <c r="E141" s="81">
        <v>245898</v>
      </c>
      <c r="F141" s="81">
        <v>345713</v>
      </c>
      <c r="G141" s="81">
        <v>2713</v>
      </c>
      <c r="H141" s="81">
        <v>348426</v>
      </c>
      <c r="I141" s="81">
        <v>-102528</v>
      </c>
      <c r="J141" s="81">
        <v>102528</v>
      </c>
      <c r="K141" s="81"/>
      <c r="L141" s="81">
        <v>43719</v>
      </c>
      <c r="M141" s="81">
        <v>46540</v>
      </c>
      <c r="N141" s="81">
        <v>2821</v>
      </c>
      <c r="O141" s="81">
        <v>58809</v>
      </c>
      <c r="P141" s="81"/>
      <c r="Q141" s="81"/>
    </row>
    <row r="142" spans="1:17" ht="15" customHeight="1">
      <c r="A142" t="s">
        <v>1333</v>
      </c>
      <c r="B142" t="s">
        <v>1334</v>
      </c>
      <c r="C142" s="81">
        <v>97978</v>
      </c>
      <c r="D142" s="81">
        <v>36311</v>
      </c>
      <c r="E142" s="81">
        <v>134289</v>
      </c>
      <c r="F142" s="81">
        <v>128182</v>
      </c>
      <c r="G142" s="81">
        <v>7150</v>
      </c>
      <c r="H142" s="81">
        <v>135332</v>
      </c>
      <c r="I142" s="81">
        <v>-1043</v>
      </c>
      <c r="J142" s="81">
        <v>1043</v>
      </c>
      <c r="K142" s="81"/>
      <c r="L142" s="81">
        <v>1043</v>
      </c>
      <c r="M142" s="81">
        <v>7504</v>
      </c>
      <c r="N142" s="81">
        <v>6461</v>
      </c>
      <c r="O142" s="81"/>
      <c r="P142" s="81"/>
      <c r="Q142" s="81"/>
    </row>
    <row r="143" spans="1:17" ht="15" customHeight="1">
      <c r="A143" t="s">
        <v>1335</v>
      </c>
      <c r="B143" t="s">
        <v>1336</v>
      </c>
      <c r="C143" s="81">
        <v>113740</v>
      </c>
      <c r="D143" s="81">
        <v>19291</v>
      </c>
      <c r="E143" s="81">
        <v>133031</v>
      </c>
      <c r="F143" s="81">
        <v>129737</v>
      </c>
      <c r="G143" s="81">
        <v>4508</v>
      </c>
      <c r="H143" s="81">
        <v>134245</v>
      </c>
      <c r="I143" s="81">
        <v>-1214</v>
      </c>
      <c r="J143" s="81">
        <v>1214</v>
      </c>
      <c r="K143" s="81"/>
      <c r="L143" s="81">
        <v>1214</v>
      </c>
      <c r="M143" s="81">
        <v>3000</v>
      </c>
      <c r="N143" s="81">
        <v>1786</v>
      </c>
      <c r="O143" s="81"/>
      <c r="P143" s="81"/>
      <c r="Q143" s="81"/>
    </row>
    <row r="144" spans="1:17" ht="15" customHeight="1">
      <c r="A144" t="s">
        <v>1337</v>
      </c>
      <c r="B144" t="s">
        <v>1338</v>
      </c>
      <c r="C144" s="81">
        <v>82319</v>
      </c>
      <c r="D144" s="81">
        <v>52475</v>
      </c>
      <c r="E144" s="81">
        <v>134794</v>
      </c>
      <c r="F144" s="81">
        <v>125251</v>
      </c>
      <c r="G144" s="81">
        <v>8906</v>
      </c>
      <c r="H144" s="81">
        <v>134157</v>
      </c>
      <c r="I144" s="81">
        <v>637</v>
      </c>
      <c r="J144" s="81">
        <v>-637</v>
      </c>
      <c r="K144" s="81"/>
      <c r="L144" s="81">
        <v>-416</v>
      </c>
      <c r="M144" s="81">
        <v>1095</v>
      </c>
      <c r="N144" s="81">
        <v>1511</v>
      </c>
      <c r="O144" s="81">
        <v>-221</v>
      </c>
      <c r="P144" s="81"/>
      <c r="Q144" s="81"/>
    </row>
    <row r="145" spans="1:17" ht="15" customHeight="1">
      <c r="A145" t="s">
        <v>1339</v>
      </c>
      <c r="B145" t="s">
        <v>1340</v>
      </c>
      <c r="C145" s="81">
        <v>100772</v>
      </c>
      <c r="D145" s="81">
        <v>70157</v>
      </c>
      <c r="E145" s="81">
        <v>170929</v>
      </c>
      <c r="F145" s="81">
        <v>169655</v>
      </c>
      <c r="G145" s="81">
        <v>960</v>
      </c>
      <c r="H145" s="81">
        <v>170615</v>
      </c>
      <c r="I145" s="81">
        <v>314</v>
      </c>
      <c r="J145" s="81">
        <v>-314</v>
      </c>
      <c r="K145" s="81">
        <v>-9010</v>
      </c>
      <c r="L145" s="81">
        <v>8696</v>
      </c>
      <c r="M145" s="81">
        <v>11703</v>
      </c>
      <c r="N145" s="81">
        <v>3007</v>
      </c>
      <c r="O145" s="81"/>
      <c r="P145" s="81"/>
      <c r="Q145" s="81"/>
    </row>
    <row r="146" spans="1:17" ht="15" customHeight="1">
      <c r="A146" t="s">
        <v>1341</v>
      </c>
      <c r="B146" t="s">
        <v>1342</v>
      </c>
      <c r="C146" s="81">
        <v>51927</v>
      </c>
      <c r="D146" s="81">
        <v>83412</v>
      </c>
      <c r="E146" s="81">
        <v>135339</v>
      </c>
      <c r="F146" s="81">
        <v>133382</v>
      </c>
      <c r="G146" s="81">
        <v>1560</v>
      </c>
      <c r="H146" s="81">
        <v>134942</v>
      </c>
      <c r="I146" s="81">
        <v>397</v>
      </c>
      <c r="J146" s="81">
        <v>-397</v>
      </c>
      <c r="K146" s="81"/>
      <c r="L146" s="81">
        <v>-397</v>
      </c>
      <c r="M146" s="81">
        <v>670</v>
      </c>
      <c r="N146" s="81">
        <v>1067</v>
      </c>
      <c r="O146" s="81"/>
      <c r="P146" s="81"/>
      <c r="Q146" s="81"/>
    </row>
    <row r="147" spans="1:17" ht="15" customHeight="1">
      <c r="A147" t="s">
        <v>1343</v>
      </c>
      <c r="B147" t="s">
        <v>1344</v>
      </c>
      <c r="C147" s="81">
        <v>76687</v>
      </c>
      <c r="D147" s="81">
        <v>29298</v>
      </c>
      <c r="E147" s="81">
        <v>105985</v>
      </c>
      <c r="F147" s="81">
        <v>103153</v>
      </c>
      <c r="G147" s="81">
        <v>4660</v>
      </c>
      <c r="H147" s="81">
        <v>107813</v>
      </c>
      <c r="I147" s="81">
        <v>-1828</v>
      </c>
      <c r="J147" s="81">
        <v>1828</v>
      </c>
      <c r="K147" s="81"/>
      <c r="L147" s="81">
        <v>2152</v>
      </c>
      <c r="M147" s="81">
        <v>9451</v>
      </c>
      <c r="N147" s="81">
        <v>7299</v>
      </c>
      <c r="O147" s="81">
        <v>-324</v>
      </c>
      <c r="P147" s="81"/>
      <c r="Q147" s="81"/>
    </row>
    <row r="148" spans="1:17" ht="15" customHeight="1">
      <c r="A148" t="s">
        <v>1345</v>
      </c>
      <c r="B148" t="s">
        <v>1346</v>
      </c>
      <c r="C148" s="81">
        <v>38519</v>
      </c>
      <c r="D148" s="81">
        <v>20259</v>
      </c>
      <c r="E148" s="81">
        <v>58778</v>
      </c>
      <c r="F148" s="81">
        <v>50775</v>
      </c>
      <c r="G148" s="81">
        <v>1168</v>
      </c>
      <c r="H148" s="81">
        <v>51943</v>
      </c>
      <c r="I148" s="81">
        <v>6835</v>
      </c>
      <c r="J148" s="81">
        <v>-6835</v>
      </c>
      <c r="K148" s="81"/>
      <c r="L148" s="81">
        <v>-6835</v>
      </c>
      <c r="M148" s="81">
        <v>875</v>
      </c>
      <c r="N148" s="81">
        <v>7710</v>
      </c>
      <c r="O148" s="81"/>
      <c r="P148" s="81"/>
      <c r="Q148" s="81"/>
    </row>
    <row r="149" spans="3:17" ht="15" customHeight="1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1:17" ht="15" customHeight="1">
      <c r="B150" t="s">
        <v>1168</v>
      </c>
      <c r="C150" s="81">
        <v>5584212</v>
      </c>
      <c r="D150" s="81">
        <v>5218286</v>
      </c>
      <c r="E150" s="81">
        <v>10802498</v>
      </c>
      <c r="F150" s="81">
        <v>10595308</v>
      </c>
      <c r="G150" s="81">
        <v>337414</v>
      </c>
      <c r="H150" s="81">
        <v>10932722</v>
      </c>
      <c r="I150" s="81">
        <v>-130224</v>
      </c>
      <c r="J150" s="81">
        <v>130224</v>
      </c>
      <c r="K150" s="81">
        <v>3900</v>
      </c>
      <c r="L150" s="81">
        <v>93300</v>
      </c>
      <c r="M150" s="81">
        <v>278037</v>
      </c>
      <c r="N150" s="81">
        <v>184737</v>
      </c>
      <c r="O150" s="81">
        <v>51056</v>
      </c>
      <c r="P150" s="81"/>
      <c r="Q150" s="81">
        <v>-18032</v>
      </c>
    </row>
    <row r="151" spans="3:17" ht="15" customHeight="1"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1:17" ht="15" customHeight="1">
      <c r="A152" t="s">
        <v>1347</v>
      </c>
      <c r="B152" t="s">
        <v>1348</v>
      </c>
      <c r="C152" s="81">
        <v>262661</v>
      </c>
      <c r="D152" s="81">
        <v>628551</v>
      </c>
      <c r="E152" s="81">
        <v>891212</v>
      </c>
      <c r="F152" s="81">
        <v>973502</v>
      </c>
      <c r="G152" s="81">
        <v>67963</v>
      </c>
      <c r="H152" s="81">
        <v>1041465</v>
      </c>
      <c r="I152" s="81">
        <v>-150253</v>
      </c>
      <c r="J152" s="81">
        <v>150253</v>
      </c>
      <c r="K152" s="81">
        <v>145000</v>
      </c>
      <c r="L152" s="81">
        <v>5253</v>
      </c>
      <c r="M152" s="81">
        <v>29341</v>
      </c>
      <c r="N152" s="81">
        <v>24088</v>
      </c>
      <c r="O152" s="81"/>
      <c r="P152" s="81"/>
      <c r="Q152" s="81"/>
    </row>
    <row r="153" spans="1:17" ht="15" customHeight="1">
      <c r="A153" t="s">
        <v>1349</v>
      </c>
      <c r="B153" t="s">
        <v>1350</v>
      </c>
      <c r="C153" s="81">
        <v>242608</v>
      </c>
      <c r="D153" s="81">
        <v>237719</v>
      </c>
      <c r="E153" s="81">
        <v>480327</v>
      </c>
      <c r="F153" s="81">
        <v>464243</v>
      </c>
      <c r="G153" s="81">
        <v>2985</v>
      </c>
      <c r="H153" s="81">
        <v>467228</v>
      </c>
      <c r="I153" s="81">
        <v>13099</v>
      </c>
      <c r="J153" s="81">
        <v>-13099</v>
      </c>
      <c r="K153" s="81">
        <v>-12672</v>
      </c>
      <c r="L153" s="81">
        <v>-427</v>
      </c>
      <c r="M153" s="81">
        <v>7695</v>
      </c>
      <c r="N153" s="81">
        <v>8122</v>
      </c>
      <c r="O153" s="81"/>
      <c r="P153" s="81"/>
      <c r="Q153" s="81"/>
    </row>
    <row r="154" spans="1:17" ht="15" customHeight="1">
      <c r="A154" t="s">
        <v>1351</v>
      </c>
      <c r="B154" t="s">
        <v>1352</v>
      </c>
      <c r="C154" s="81">
        <v>57937</v>
      </c>
      <c r="D154" s="81">
        <v>91445</v>
      </c>
      <c r="E154" s="81">
        <v>149382</v>
      </c>
      <c r="F154" s="81">
        <v>148373</v>
      </c>
      <c r="G154" s="81">
        <v>904</v>
      </c>
      <c r="H154" s="81">
        <v>149277</v>
      </c>
      <c r="I154" s="81">
        <v>105</v>
      </c>
      <c r="J154" s="81">
        <v>-105</v>
      </c>
      <c r="K154" s="81"/>
      <c r="L154" s="81">
        <v>-105</v>
      </c>
      <c r="M154" s="81">
        <v>321</v>
      </c>
      <c r="N154" s="81">
        <v>426</v>
      </c>
      <c r="O154" s="81"/>
      <c r="P154" s="81"/>
      <c r="Q154" s="81"/>
    </row>
    <row r="155" spans="1:17" ht="15" customHeight="1">
      <c r="A155" t="s">
        <v>1353</v>
      </c>
      <c r="B155" t="s">
        <v>1354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1:17" ht="15" customHeight="1">
      <c r="A156" t="s">
        <v>1355</v>
      </c>
      <c r="B156" t="s">
        <v>1356</v>
      </c>
      <c r="C156" s="81">
        <v>26323</v>
      </c>
      <c r="D156" s="81">
        <v>52047</v>
      </c>
      <c r="E156" s="81">
        <v>78370</v>
      </c>
      <c r="F156" s="81">
        <v>69659</v>
      </c>
      <c r="G156" s="81">
        <v>9241</v>
      </c>
      <c r="H156" s="81">
        <v>78900</v>
      </c>
      <c r="I156" s="81">
        <v>-530</v>
      </c>
      <c r="J156" s="81">
        <v>530</v>
      </c>
      <c r="K156" s="81"/>
      <c r="L156" s="81">
        <v>530</v>
      </c>
      <c r="M156" s="81">
        <v>988</v>
      </c>
      <c r="N156" s="81">
        <v>458</v>
      </c>
      <c r="O156" s="81"/>
      <c r="P156" s="81"/>
      <c r="Q156" s="81"/>
    </row>
    <row r="157" spans="1:17" ht="15" customHeight="1">
      <c r="A157" t="s">
        <v>1357</v>
      </c>
      <c r="B157" t="s">
        <v>1358</v>
      </c>
      <c r="C157" s="81">
        <v>63232</v>
      </c>
      <c r="D157" s="81">
        <v>93640</v>
      </c>
      <c r="E157" s="81">
        <v>156872</v>
      </c>
      <c r="F157" s="81">
        <v>157810</v>
      </c>
      <c r="G157" s="81">
        <v>1335</v>
      </c>
      <c r="H157" s="81">
        <v>159145</v>
      </c>
      <c r="I157" s="81">
        <v>-2273</v>
      </c>
      <c r="J157" s="81">
        <v>2273</v>
      </c>
      <c r="K157" s="81"/>
      <c r="L157" s="81">
        <v>2273</v>
      </c>
      <c r="M157" s="81">
        <v>5237</v>
      </c>
      <c r="N157" s="81">
        <v>2964</v>
      </c>
      <c r="O157" s="81"/>
      <c r="P157" s="81"/>
      <c r="Q157" s="81"/>
    </row>
    <row r="158" spans="1:17" ht="15" customHeight="1">
      <c r="A158" t="s">
        <v>1359</v>
      </c>
      <c r="B158" t="s">
        <v>1360</v>
      </c>
      <c r="C158" s="81">
        <v>23455</v>
      </c>
      <c r="D158" s="81">
        <v>74110</v>
      </c>
      <c r="E158" s="81">
        <v>97565</v>
      </c>
      <c r="F158" s="81">
        <v>97622</v>
      </c>
      <c r="G158" s="81">
        <v>730</v>
      </c>
      <c r="H158" s="81">
        <v>98352</v>
      </c>
      <c r="I158" s="81">
        <v>-787</v>
      </c>
      <c r="J158" s="81">
        <v>787</v>
      </c>
      <c r="K158" s="81"/>
      <c r="L158" s="81">
        <v>787</v>
      </c>
      <c r="M158" s="81">
        <v>1068</v>
      </c>
      <c r="N158" s="81">
        <v>281</v>
      </c>
      <c r="O158" s="81"/>
      <c r="P158" s="81"/>
      <c r="Q158" s="81"/>
    </row>
    <row r="159" spans="1:17" ht="15" customHeight="1">
      <c r="A159" t="s">
        <v>1361</v>
      </c>
      <c r="B159" t="s">
        <v>1362</v>
      </c>
      <c r="C159" s="81">
        <v>133418</v>
      </c>
      <c r="D159" s="81">
        <v>192335</v>
      </c>
      <c r="E159" s="81">
        <v>325753</v>
      </c>
      <c r="F159" s="81">
        <v>324542</v>
      </c>
      <c r="G159" s="81"/>
      <c r="H159" s="81">
        <v>324542</v>
      </c>
      <c r="I159" s="81">
        <v>1211</v>
      </c>
      <c r="J159" s="81">
        <v>-1211</v>
      </c>
      <c r="K159" s="81"/>
      <c r="L159" s="81">
        <v>-1211</v>
      </c>
      <c r="M159" s="81">
        <v>2404</v>
      </c>
      <c r="N159" s="81">
        <v>3615</v>
      </c>
      <c r="O159" s="81"/>
      <c r="P159" s="81"/>
      <c r="Q159" s="81"/>
    </row>
    <row r="160" spans="1:17" ht="15" customHeight="1">
      <c r="A160" t="s">
        <v>1363</v>
      </c>
      <c r="B160" t="s">
        <v>1364</v>
      </c>
      <c r="C160" s="81">
        <v>36255</v>
      </c>
      <c r="D160" s="81">
        <v>50621</v>
      </c>
      <c r="E160" s="81">
        <v>86876</v>
      </c>
      <c r="F160" s="81">
        <v>73138</v>
      </c>
      <c r="G160" s="81">
        <v>16854</v>
      </c>
      <c r="H160" s="81">
        <v>89992</v>
      </c>
      <c r="I160" s="81">
        <v>-3116</v>
      </c>
      <c r="J160" s="81">
        <v>3116</v>
      </c>
      <c r="K160" s="81"/>
      <c r="L160" s="81">
        <v>3116</v>
      </c>
      <c r="M160" s="81">
        <v>5368</v>
      </c>
      <c r="N160" s="81">
        <v>2252</v>
      </c>
      <c r="O160" s="81"/>
      <c r="P160" s="81"/>
      <c r="Q160" s="81"/>
    </row>
    <row r="161" spans="1:17" ht="15" customHeight="1">
      <c r="A161" t="s">
        <v>1365</v>
      </c>
      <c r="B161" t="s">
        <v>1366</v>
      </c>
      <c r="C161" s="81">
        <v>55222</v>
      </c>
      <c r="D161" s="81">
        <v>57008</v>
      </c>
      <c r="E161" s="81">
        <v>112230</v>
      </c>
      <c r="F161" s="81">
        <v>106258</v>
      </c>
      <c r="G161" s="81">
        <v>2526</v>
      </c>
      <c r="H161" s="81">
        <v>108784</v>
      </c>
      <c r="I161" s="81">
        <v>3446</v>
      </c>
      <c r="J161" s="81">
        <v>-3446</v>
      </c>
      <c r="K161" s="81"/>
      <c r="L161" s="81">
        <v>-3446</v>
      </c>
      <c r="M161" s="81">
        <v>1872</v>
      </c>
      <c r="N161" s="81">
        <v>5318</v>
      </c>
      <c r="O161" s="81"/>
      <c r="P161" s="81"/>
      <c r="Q161" s="81"/>
    </row>
    <row r="162" spans="1:17" ht="15" customHeight="1">
      <c r="A162" t="s">
        <v>1367</v>
      </c>
      <c r="B162" t="s">
        <v>1368</v>
      </c>
      <c r="C162" s="81">
        <v>64644</v>
      </c>
      <c r="D162" s="81">
        <v>90345</v>
      </c>
      <c r="E162" s="81">
        <v>154989</v>
      </c>
      <c r="F162" s="81">
        <v>153021</v>
      </c>
      <c r="G162" s="81">
        <v>4023</v>
      </c>
      <c r="H162" s="81">
        <v>157044</v>
      </c>
      <c r="I162" s="81">
        <v>-2055</v>
      </c>
      <c r="J162" s="81">
        <v>2055</v>
      </c>
      <c r="K162" s="81"/>
      <c r="L162" s="81">
        <v>2055</v>
      </c>
      <c r="M162" s="81">
        <v>4092</v>
      </c>
      <c r="N162" s="81">
        <v>2037</v>
      </c>
      <c r="O162" s="81"/>
      <c r="P162" s="81"/>
      <c r="Q162" s="81"/>
    </row>
    <row r="163" spans="1:17" ht="15" customHeight="1">
      <c r="A163" t="s">
        <v>1369</v>
      </c>
      <c r="B163" t="s">
        <v>1370</v>
      </c>
      <c r="C163" s="81">
        <v>299911</v>
      </c>
      <c r="D163" s="81">
        <v>55624</v>
      </c>
      <c r="E163" s="81">
        <v>355535</v>
      </c>
      <c r="F163" s="81">
        <v>311346</v>
      </c>
      <c r="G163" s="81">
        <v>31746</v>
      </c>
      <c r="H163" s="81">
        <v>343092</v>
      </c>
      <c r="I163" s="81">
        <v>12443</v>
      </c>
      <c r="J163" s="81">
        <v>-12443</v>
      </c>
      <c r="K163" s="81"/>
      <c r="L163" s="81">
        <v>-12443</v>
      </c>
      <c r="M163" s="81">
        <v>21669</v>
      </c>
      <c r="N163" s="81">
        <v>34112</v>
      </c>
      <c r="O163" s="81"/>
      <c r="P163" s="81"/>
      <c r="Q163" s="81"/>
    </row>
    <row r="164" spans="1:17" ht="15" customHeight="1">
      <c r="A164" t="s">
        <v>1371</v>
      </c>
      <c r="B164" t="s">
        <v>1372</v>
      </c>
      <c r="C164" s="81">
        <v>74299</v>
      </c>
      <c r="D164" s="81">
        <v>133311</v>
      </c>
      <c r="E164" s="81">
        <v>207610</v>
      </c>
      <c r="F164" s="81">
        <v>192109</v>
      </c>
      <c r="G164" s="81">
        <v>4310</v>
      </c>
      <c r="H164" s="81">
        <v>196419</v>
      </c>
      <c r="I164" s="81">
        <v>11191</v>
      </c>
      <c r="J164" s="81">
        <v>-11191</v>
      </c>
      <c r="K164" s="81">
        <v>-10000</v>
      </c>
      <c r="L164" s="81">
        <v>-1191</v>
      </c>
      <c r="M164" s="81">
        <v>568</v>
      </c>
      <c r="N164" s="81">
        <v>1759</v>
      </c>
      <c r="O164" s="81"/>
      <c r="P164" s="81"/>
      <c r="Q164" s="81"/>
    </row>
    <row r="165" spans="1:17" ht="15" customHeight="1">
      <c r="A165" t="s">
        <v>1373</v>
      </c>
      <c r="B165" t="s">
        <v>1374</v>
      </c>
      <c r="C165" s="81">
        <v>62893</v>
      </c>
      <c r="D165" s="81">
        <v>90372</v>
      </c>
      <c r="E165" s="81">
        <v>153265</v>
      </c>
      <c r="F165" s="81">
        <v>138970</v>
      </c>
      <c r="G165" s="81">
        <v>15780</v>
      </c>
      <c r="H165" s="81">
        <v>154750</v>
      </c>
      <c r="I165" s="81">
        <v>-1485</v>
      </c>
      <c r="J165" s="81">
        <v>1485</v>
      </c>
      <c r="K165" s="81"/>
      <c r="L165" s="81">
        <v>1485</v>
      </c>
      <c r="M165" s="81">
        <v>2227</v>
      </c>
      <c r="N165" s="81">
        <v>742</v>
      </c>
      <c r="O165" s="81"/>
      <c r="P165" s="81"/>
      <c r="Q165" s="81"/>
    </row>
    <row r="166" spans="1:17" ht="15" customHeight="1">
      <c r="A166" t="s">
        <v>1375</v>
      </c>
      <c r="B166" t="s">
        <v>1376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1:17" ht="15" customHeight="1">
      <c r="A167" t="s">
        <v>1377</v>
      </c>
      <c r="B167" t="s">
        <v>1378</v>
      </c>
      <c r="C167" s="81">
        <v>96374</v>
      </c>
      <c r="D167" s="81">
        <v>37548</v>
      </c>
      <c r="E167" s="81">
        <v>133922</v>
      </c>
      <c r="F167" s="81">
        <v>146306</v>
      </c>
      <c r="G167" s="81">
        <v>4062</v>
      </c>
      <c r="H167" s="81">
        <v>150368</v>
      </c>
      <c r="I167" s="81">
        <v>-16446</v>
      </c>
      <c r="J167" s="81">
        <v>16446</v>
      </c>
      <c r="K167" s="81">
        <v>14177</v>
      </c>
      <c r="L167" s="81">
        <v>-1230</v>
      </c>
      <c r="M167" s="81">
        <v>610</v>
      </c>
      <c r="N167" s="81">
        <v>1840</v>
      </c>
      <c r="O167" s="81">
        <v>3499</v>
      </c>
      <c r="P167" s="81"/>
      <c r="Q167" s="81"/>
    </row>
    <row r="168" spans="1:17" ht="15" customHeight="1">
      <c r="A168" t="s">
        <v>1379</v>
      </c>
      <c r="B168" t="s">
        <v>1380</v>
      </c>
      <c r="C168" s="81">
        <v>41650</v>
      </c>
      <c r="D168" s="81">
        <v>69898</v>
      </c>
      <c r="E168" s="81">
        <v>111548</v>
      </c>
      <c r="F168" s="81">
        <v>185737</v>
      </c>
      <c r="G168" s="81">
        <v>5168</v>
      </c>
      <c r="H168" s="81">
        <v>190905</v>
      </c>
      <c r="I168" s="81">
        <v>-79357</v>
      </c>
      <c r="J168" s="81">
        <v>79357</v>
      </c>
      <c r="K168" s="81">
        <v>80000</v>
      </c>
      <c r="L168" s="81">
        <v>-643</v>
      </c>
      <c r="M168" s="81">
        <v>321</v>
      </c>
      <c r="N168" s="81">
        <v>964</v>
      </c>
      <c r="O168" s="81"/>
      <c r="P168" s="81"/>
      <c r="Q168" s="81"/>
    </row>
    <row r="169" spans="1:17" ht="15" customHeight="1">
      <c r="A169" t="s">
        <v>1381</v>
      </c>
      <c r="B169" t="s">
        <v>1382</v>
      </c>
      <c r="C169" s="81">
        <v>65469</v>
      </c>
      <c r="D169" s="81">
        <v>265500</v>
      </c>
      <c r="E169" s="81">
        <v>330969</v>
      </c>
      <c r="F169" s="81">
        <v>328146</v>
      </c>
      <c r="G169" s="81">
        <v>4152</v>
      </c>
      <c r="H169" s="81">
        <v>332298</v>
      </c>
      <c r="I169" s="81">
        <v>-1329</v>
      </c>
      <c r="J169" s="81">
        <v>1329</v>
      </c>
      <c r="K169" s="81"/>
      <c r="L169" s="81">
        <v>1329</v>
      </c>
      <c r="M169" s="81">
        <v>3263</v>
      </c>
      <c r="N169" s="81">
        <v>1934</v>
      </c>
      <c r="O169" s="81"/>
      <c r="P169" s="81"/>
      <c r="Q169" s="81"/>
    </row>
    <row r="170" spans="1:17" ht="15" customHeight="1">
      <c r="A170" t="s">
        <v>1383</v>
      </c>
      <c r="B170" t="s">
        <v>1384</v>
      </c>
      <c r="C170" s="81">
        <v>511550</v>
      </c>
      <c r="D170" s="81">
        <v>137837</v>
      </c>
      <c r="E170" s="81">
        <v>649387</v>
      </c>
      <c r="F170" s="81">
        <v>570690</v>
      </c>
      <c r="G170" s="81">
        <v>56285</v>
      </c>
      <c r="H170" s="81">
        <v>626975</v>
      </c>
      <c r="I170" s="81">
        <v>22412</v>
      </c>
      <c r="J170" s="81">
        <v>-22412</v>
      </c>
      <c r="K170" s="81">
        <v>-3320</v>
      </c>
      <c r="L170" s="81">
        <v>-6349</v>
      </c>
      <c r="M170" s="81">
        <v>5028</v>
      </c>
      <c r="N170" s="81">
        <v>11377</v>
      </c>
      <c r="O170" s="81"/>
      <c r="P170" s="81"/>
      <c r="Q170" s="81">
        <v>-12743</v>
      </c>
    </row>
    <row r="171" spans="1:17" ht="15" customHeight="1">
      <c r="A171" t="s">
        <v>1385</v>
      </c>
      <c r="B171" t="s">
        <v>1386</v>
      </c>
      <c r="C171" s="81">
        <v>78677</v>
      </c>
      <c r="D171" s="81">
        <v>249418</v>
      </c>
      <c r="E171" s="81">
        <v>328095</v>
      </c>
      <c r="F171" s="81">
        <v>353546</v>
      </c>
      <c r="G171" s="81">
        <v>1115</v>
      </c>
      <c r="H171" s="81">
        <v>354661</v>
      </c>
      <c r="I171" s="81">
        <v>-26566</v>
      </c>
      <c r="J171" s="81">
        <v>26566</v>
      </c>
      <c r="K171" s="81">
        <v>10000</v>
      </c>
      <c r="L171" s="81">
        <v>-434</v>
      </c>
      <c r="M171" s="81">
        <v>4003</v>
      </c>
      <c r="N171" s="81">
        <v>4437</v>
      </c>
      <c r="O171" s="81">
        <v>17000</v>
      </c>
      <c r="P171" s="81"/>
      <c r="Q171" s="81"/>
    </row>
    <row r="172" spans="1:17" ht="15" customHeight="1">
      <c r="A172" t="s">
        <v>1387</v>
      </c>
      <c r="B172" t="s">
        <v>1150</v>
      </c>
      <c r="C172" s="81">
        <v>58501</v>
      </c>
      <c r="D172" s="81">
        <v>36728</v>
      </c>
      <c r="E172" s="81">
        <v>95229</v>
      </c>
      <c r="F172" s="81">
        <v>82947</v>
      </c>
      <c r="G172" s="81">
        <v>14482</v>
      </c>
      <c r="H172" s="81">
        <v>97429</v>
      </c>
      <c r="I172" s="81">
        <v>-2200</v>
      </c>
      <c r="J172" s="81">
        <v>2200</v>
      </c>
      <c r="K172" s="81">
        <v>1100</v>
      </c>
      <c r="L172" s="81">
        <v>1100</v>
      </c>
      <c r="M172" s="81">
        <v>4899</v>
      </c>
      <c r="N172" s="81">
        <v>3799</v>
      </c>
      <c r="O172" s="81"/>
      <c r="P172" s="81"/>
      <c r="Q172" s="81"/>
    </row>
    <row r="173" spans="1:17" ht="15" customHeight="1">
      <c r="A173" t="s">
        <v>1388</v>
      </c>
      <c r="B173" t="s">
        <v>1389</v>
      </c>
      <c r="C173" s="81">
        <v>43487</v>
      </c>
      <c r="D173" s="81">
        <v>99295</v>
      </c>
      <c r="E173" s="81">
        <v>142782</v>
      </c>
      <c r="F173" s="81">
        <v>140873</v>
      </c>
      <c r="G173" s="81">
        <v>1050</v>
      </c>
      <c r="H173" s="81">
        <v>141923</v>
      </c>
      <c r="I173" s="81">
        <v>859</v>
      </c>
      <c r="J173" s="81">
        <v>-859</v>
      </c>
      <c r="K173" s="81"/>
      <c r="L173" s="81">
        <v>-859</v>
      </c>
      <c r="M173" s="81">
        <v>1405</v>
      </c>
      <c r="N173" s="81">
        <v>2264</v>
      </c>
      <c r="O173" s="81"/>
      <c r="P173" s="81"/>
      <c r="Q173" s="81"/>
    </row>
    <row r="174" spans="1:17" ht="15" customHeight="1">
      <c r="A174" t="s">
        <v>1390</v>
      </c>
      <c r="B174" t="s">
        <v>1391</v>
      </c>
      <c r="C174" s="81">
        <v>73380</v>
      </c>
      <c r="D174" s="81">
        <v>120542</v>
      </c>
      <c r="E174" s="81">
        <v>193922</v>
      </c>
      <c r="F174" s="81">
        <v>193846</v>
      </c>
      <c r="G174" s="81">
        <v>1024</v>
      </c>
      <c r="H174" s="81">
        <v>194870</v>
      </c>
      <c r="I174" s="81">
        <v>-948</v>
      </c>
      <c r="J174" s="81">
        <v>948</v>
      </c>
      <c r="K174" s="81"/>
      <c r="L174" s="81">
        <v>948</v>
      </c>
      <c r="M174" s="81">
        <v>2185</v>
      </c>
      <c r="N174" s="81">
        <v>1237</v>
      </c>
      <c r="O174" s="81"/>
      <c r="P174" s="81"/>
      <c r="Q174" s="81"/>
    </row>
    <row r="175" spans="1:17" ht="15" customHeight="1">
      <c r="A175" t="s">
        <v>1392</v>
      </c>
      <c r="B175" t="s">
        <v>1393</v>
      </c>
      <c r="C175" s="81">
        <v>97217</v>
      </c>
      <c r="D175" s="81">
        <v>78834</v>
      </c>
      <c r="E175" s="81">
        <v>176051</v>
      </c>
      <c r="F175" s="81">
        <v>179931</v>
      </c>
      <c r="G175" s="81">
        <v>1158</v>
      </c>
      <c r="H175" s="81">
        <v>181089</v>
      </c>
      <c r="I175" s="81">
        <v>-5038</v>
      </c>
      <c r="J175" s="81">
        <v>5038</v>
      </c>
      <c r="K175" s="81">
        <v>2956</v>
      </c>
      <c r="L175" s="81">
        <v>2082</v>
      </c>
      <c r="M175" s="81">
        <v>3253</v>
      </c>
      <c r="N175" s="81">
        <v>1171</v>
      </c>
      <c r="O175" s="81"/>
      <c r="P175" s="81"/>
      <c r="Q175" s="81"/>
    </row>
    <row r="176" spans="1:17" ht="15" customHeight="1">
      <c r="A176" t="s">
        <v>1394</v>
      </c>
      <c r="B176" t="s">
        <v>1395</v>
      </c>
      <c r="C176" s="81">
        <v>325730</v>
      </c>
      <c r="D176" s="81">
        <v>155095</v>
      </c>
      <c r="E176" s="81">
        <v>480825</v>
      </c>
      <c r="F176" s="81">
        <v>344051</v>
      </c>
      <c r="G176" s="81">
        <v>99206</v>
      </c>
      <c r="H176" s="81">
        <v>443257</v>
      </c>
      <c r="I176" s="81">
        <v>37568</v>
      </c>
      <c r="J176" s="81">
        <v>-37568</v>
      </c>
      <c r="K176" s="81"/>
      <c r="L176" s="81">
        <v>-37568</v>
      </c>
      <c r="M176" s="81">
        <v>60728</v>
      </c>
      <c r="N176" s="81">
        <v>98296</v>
      </c>
      <c r="O176" s="81"/>
      <c r="P176" s="81"/>
      <c r="Q176" s="81"/>
    </row>
    <row r="177" spans="1:17" ht="15" customHeight="1">
      <c r="A177" t="s">
        <v>1396</v>
      </c>
      <c r="B177" t="s">
        <v>1397</v>
      </c>
      <c r="C177" s="81">
        <v>39702</v>
      </c>
      <c r="D177" s="81">
        <v>68094</v>
      </c>
      <c r="E177" s="81">
        <v>107796</v>
      </c>
      <c r="F177" s="81">
        <v>102987</v>
      </c>
      <c r="G177" s="81">
        <v>5207</v>
      </c>
      <c r="H177" s="81">
        <v>108194</v>
      </c>
      <c r="I177" s="81">
        <v>-398</v>
      </c>
      <c r="J177" s="81">
        <v>398</v>
      </c>
      <c r="K177" s="81"/>
      <c r="L177" s="81">
        <v>398</v>
      </c>
      <c r="M177" s="81">
        <v>2407</v>
      </c>
      <c r="N177" s="81">
        <v>2009</v>
      </c>
      <c r="O177" s="81"/>
      <c r="P177" s="81"/>
      <c r="Q177" s="81"/>
    </row>
    <row r="178" spans="1:17" ht="15" customHeight="1">
      <c r="A178" t="s">
        <v>1398</v>
      </c>
      <c r="B178" t="s">
        <v>1399</v>
      </c>
      <c r="C178" s="81">
        <v>58221</v>
      </c>
      <c r="D178" s="81">
        <v>71808</v>
      </c>
      <c r="E178" s="81">
        <v>130029</v>
      </c>
      <c r="F178" s="81">
        <v>131007</v>
      </c>
      <c r="G178" s="81">
        <v>1576</v>
      </c>
      <c r="H178" s="81">
        <v>132583</v>
      </c>
      <c r="I178" s="81">
        <v>-2554</v>
      </c>
      <c r="J178" s="81">
        <v>2554</v>
      </c>
      <c r="K178" s="81"/>
      <c r="L178" s="81">
        <v>2554</v>
      </c>
      <c r="M178" s="81">
        <v>3576</v>
      </c>
      <c r="N178" s="81">
        <v>1022</v>
      </c>
      <c r="O178" s="81"/>
      <c r="P178" s="81"/>
      <c r="Q178" s="81"/>
    </row>
    <row r="179" spans="1:17" ht="15" customHeight="1">
      <c r="A179" t="s">
        <v>1400</v>
      </c>
      <c r="B179" t="s">
        <v>1401</v>
      </c>
      <c r="C179" s="81">
        <v>46668</v>
      </c>
      <c r="D179" s="81">
        <v>15949</v>
      </c>
      <c r="E179" s="81">
        <v>62617</v>
      </c>
      <c r="F179" s="81">
        <v>57540</v>
      </c>
      <c r="G179" s="81">
        <v>8616</v>
      </c>
      <c r="H179" s="81">
        <v>66156</v>
      </c>
      <c r="I179" s="81">
        <v>-3539</v>
      </c>
      <c r="J179" s="81">
        <v>3539</v>
      </c>
      <c r="K179" s="81"/>
      <c r="L179" s="81">
        <v>3539</v>
      </c>
      <c r="M179" s="81">
        <v>4121</v>
      </c>
      <c r="N179" s="81">
        <v>582</v>
      </c>
      <c r="O179" s="81"/>
      <c r="P179" s="81"/>
      <c r="Q179" s="81"/>
    </row>
    <row r="180" spans="1:17" ht="15" customHeight="1">
      <c r="A180" t="s">
        <v>1402</v>
      </c>
      <c r="B180" t="s">
        <v>1403</v>
      </c>
      <c r="C180" s="81">
        <v>157126</v>
      </c>
      <c r="D180" s="81">
        <v>249496</v>
      </c>
      <c r="E180" s="81">
        <v>406622</v>
      </c>
      <c r="F180" s="81">
        <v>409842</v>
      </c>
      <c r="G180" s="81">
        <v>3492</v>
      </c>
      <c r="H180" s="81">
        <v>413334</v>
      </c>
      <c r="I180" s="81">
        <v>-6712</v>
      </c>
      <c r="J180" s="81">
        <v>6712</v>
      </c>
      <c r="K180" s="81">
        <v>5500</v>
      </c>
      <c r="L180" s="81">
        <v>1212</v>
      </c>
      <c r="M180" s="81">
        <v>4325</v>
      </c>
      <c r="N180" s="81">
        <v>3113</v>
      </c>
      <c r="O180" s="81"/>
      <c r="P180" s="81"/>
      <c r="Q180" s="81"/>
    </row>
    <row r="181" spans="3:17" ht="15" customHeight="1"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1:17" ht="15" customHeight="1">
      <c r="B182" t="s">
        <v>1168</v>
      </c>
      <c r="C182" s="81">
        <v>3096610</v>
      </c>
      <c r="D182" s="81">
        <v>3503170</v>
      </c>
      <c r="E182" s="81">
        <v>6599780</v>
      </c>
      <c r="F182" s="81">
        <v>6438042</v>
      </c>
      <c r="G182" s="81">
        <v>364990</v>
      </c>
      <c r="H182" s="81">
        <v>6803032</v>
      </c>
      <c r="I182" s="81">
        <v>-203252</v>
      </c>
      <c r="J182" s="81">
        <v>203252</v>
      </c>
      <c r="K182" s="81">
        <v>232741</v>
      </c>
      <c r="L182" s="81">
        <v>-37245</v>
      </c>
      <c r="M182" s="81">
        <v>182974</v>
      </c>
      <c r="N182" s="81">
        <v>220219</v>
      </c>
      <c r="O182" s="81">
        <v>20499</v>
      </c>
      <c r="P182" s="81"/>
      <c r="Q182" s="81">
        <v>-12743</v>
      </c>
    </row>
    <row r="183" spans="3:17" ht="15" customHeight="1"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1:17" ht="15" customHeight="1">
      <c r="A184" t="s">
        <v>1404</v>
      </c>
      <c r="B184" t="s">
        <v>1405</v>
      </c>
      <c r="C184" s="81">
        <v>99549</v>
      </c>
      <c r="D184" s="81">
        <v>687851</v>
      </c>
      <c r="E184" s="81">
        <v>787400</v>
      </c>
      <c r="F184" s="81">
        <v>777124</v>
      </c>
      <c r="G184" s="81">
        <v>16079</v>
      </c>
      <c r="H184" s="81">
        <v>793203</v>
      </c>
      <c r="I184" s="81">
        <v>-5803</v>
      </c>
      <c r="J184" s="81">
        <v>5803</v>
      </c>
      <c r="K184" s="81">
        <v>1700</v>
      </c>
      <c r="L184" s="81">
        <v>4103</v>
      </c>
      <c r="M184" s="81">
        <v>30427</v>
      </c>
      <c r="N184" s="81">
        <v>26324</v>
      </c>
      <c r="O184" s="81"/>
      <c r="P184" s="81"/>
      <c r="Q184" s="81"/>
    </row>
    <row r="185" spans="1:17" ht="15" customHeight="1">
      <c r="A185" t="s">
        <v>1406</v>
      </c>
      <c r="B185" t="s">
        <v>1407</v>
      </c>
      <c r="C185" s="81">
        <v>1253803</v>
      </c>
      <c r="D185" s="81">
        <v>724694</v>
      </c>
      <c r="E185" s="81">
        <v>1978497</v>
      </c>
      <c r="F185" s="81">
        <v>1852373</v>
      </c>
      <c r="G185" s="81">
        <v>105972</v>
      </c>
      <c r="H185" s="81">
        <v>1958345</v>
      </c>
      <c r="I185" s="81">
        <v>20152</v>
      </c>
      <c r="J185" s="81">
        <v>-20152</v>
      </c>
      <c r="K185" s="81">
        <v>-11200</v>
      </c>
      <c r="L185" s="81">
        <v>-3233</v>
      </c>
      <c r="M185" s="81">
        <v>41688</v>
      </c>
      <c r="N185" s="81">
        <v>44921</v>
      </c>
      <c r="O185" s="81"/>
      <c r="P185" s="81"/>
      <c r="Q185" s="81">
        <v>-5719</v>
      </c>
    </row>
    <row r="186" spans="1:17" ht="15" customHeight="1">
      <c r="A186" t="s">
        <v>1408</v>
      </c>
      <c r="B186" t="s">
        <v>1409</v>
      </c>
      <c r="C186" s="81">
        <v>299210</v>
      </c>
      <c r="D186" s="81">
        <v>252992</v>
      </c>
      <c r="E186" s="81">
        <v>552202</v>
      </c>
      <c r="F186" s="81">
        <v>534517</v>
      </c>
      <c r="G186" s="81">
        <v>9466</v>
      </c>
      <c r="H186" s="81">
        <v>543983</v>
      </c>
      <c r="I186" s="81">
        <v>8219</v>
      </c>
      <c r="J186" s="81">
        <v>-8219</v>
      </c>
      <c r="K186" s="81">
        <v>-4370</v>
      </c>
      <c r="L186" s="81">
        <v>-3849</v>
      </c>
      <c r="M186" s="81">
        <v>3935</v>
      </c>
      <c r="N186" s="81">
        <v>7784</v>
      </c>
      <c r="O186" s="81"/>
      <c r="P186" s="81"/>
      <c r="Q186" s="81"/>
    </row>
    <row r="187" spans="1:17" ht="15" customHeight="1">
      <c r="A187" t="s">
        <v>1410</v>
      </c>
      <c r="B187" t="s">
        <v>1411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1:17" ht="15" customHeight="1">
      <c r="A188" t="s">
        <v>1412</v>
      </c>
      <c r="B188" t="s">
        <v>1413</v>
      </c>
      <c r="C188" s="81">
        <v>74023</v>
      </c>
      <c r="D188" s="81">
        <v>160202</v>
      </c>
      <c r="E188" s="81">
        <v>234225</v>
      </c>
      <c r="F188" s="81">
        <v>226616</v>
      </c>
      <c r="G188" s="81">
        <v>8545</v>
      </c>
      <c r="H188" s="81">
        <v>235161</v>
      </c>
      <c r="I188" s="81">
        <v>-936</v>
      </c>
      <c r="J188" s="81">
        <v>936</v>
      </c>
      <c r="K188" s="81">
        <v>0</v>
      </c>
      <c r="L188" s="81">
        <v>936</v>
      </c>
      <c r="M188" s="81">
        <v>6205</v>
      </c>
      <c r="N188" s="81">
        <v>5269</v>
      </c>
      <c r="O188" s="81"/>
      <c r="P188" s="81"/>
      <c r="Q188" s="81"/>
    </row>
    <row r="189" spans="1:17" ht="15" customHeight="1">
      <c r="A189" t="s">
        <v>1414</v>
      </c>
      <c r="B189" t="s">
        <v>1415</v>
      </c>
      <c r="C189" s="81">
        <v>79433</v>
      </c>
      <c r="D189" s="81">
        <v>103841</v>
      </c>
      <c r="E189" s="81">
        <v>183274</v>
      </c>
      <c r="F189" s="81">
        <v>183667</v>
      </c>
      <c r="G189" s="81">
        <v>1954</v>
      </c>
      <c r="H189" s="81">
        <v>185621</v>
      </c>
      <c r="I189" s="81">
        <v>-2347</v>
      </c>
      <c r="J189" s="81">
        <v>2347</v>
      </c>
      <c r="K189" s="81">
        <v>3400</v>
      </c>
      <c r="L189" s="81">
        <v>-1053</v>
      </c>
      <c r="M189" s="81">
        <v>474</v>
      </c>
      <c r="N189" s="81">
        <v>1527</v>
      </c>
      <c r="O189" s="81"/>
      <c r="P189" s="81"/>
      <c r="Q189" s="81"/>
    </row>
    <row r="190" spans="1:17" ht="15" customHeight="1">
      <c r="A190" t="s">
        <v>1416</v>
      </c>
      <c r="B190" t="s">
        <v>1417</v>
      </c>
      <c r="C190" s="81">
        <v>199801</v>
      </c>
      <c r="D190" s="81">
        <v>70941</v>
      </c>
      <c r="E190" s="81">
        <v>270742</v>
      </c>
      <c r="F190" s="81">
        <v>213780</v>
      </c>
      <c r="G190" s="81">
        <v>31968</v>
      </c>
      <c r="H190" s="81">
        <v>245748</v>
      </c>
      <c r="I190" s="81">
        <v>24994</v>
      </c>
      <c r="J190" s="81">
        <v>-24994</v>
      </c>
      <c r="K190" s="81">
        <v>-22000</v>
      </c>
      <c r="L190" s="81">
        <v>-2994</v>
      </c>
      <c r="M190" s="81">
        <v>1845</v>
      </c>
      <c r="N190" s="81">
        <v>4839</v>
      </c>
      <c r="O190" s="81"/>
      <c r="P190" s="81"/>
      <c r="Q190" s="81"/>
    </row>
    <row r="191" spans="1:17" ht="15" customHeight="1">
      <c r="A191" t="s">
        <v>1418</v>
      </c>
      <c r="B191" t="s">
        <v>1419</v>
      </c>
      <c r="C191" s="81">
        <v>122444</v>
      </c>
      <c r="D191" s="81">
        <v>144293</v>
      </c>
      <c r="E191" s="81">
        <v>266737</v>
      </c>
      <c r="F191" s="81">
        <v>273462</v>
      </c>
      <c r="G191" s="81">
        <v>3086</v>
      </c>
      <c r="H191" s="81">
        <v>276548</v>
      </c>
      <c r="I191" s="81">
        <v>-9811</v>
      </c>
      <c r="J191" s="81">
        <v>9811</v>
      </c>
      <c r="K191" s="81">
        <v>10650</v>
      </c>
      <c r="L191" s="81">
        <v>-839</v>
      </c>
      <c r="M191" s="81">
        <v>1722</v>
      </c>
      <c r="N191" s="81">
        <v>2561</v>
      </c>
      <c r="O191" s="81"/>
      <c r="P191" s="81"/>
      <c r="Q191" s="81"/>
    </row>
    <row r="192" spans="1:17" ht="15" customHeight="1">
      <c r="A192" t="s">
        <v>1420</v>
      </c>
      <c r="B192" t="s">
        <v>1421</v>
      </c>
      <c r="C192" s="81">
        <v>142033</v>
      </c>
      <c r="D192" s="81">
        <v>38246</v>
      </c>
      <c r="E192" s="81">
        <v>180279</v>
      </c>
      <c r="F192" s="81">
        <v>151539</v>
      </c>
      <c r="G192" s="81">
        <v>30433</v>
      </c>
      <c r="H192" s="81">
        <v>181972</v>
      </c>
      <c r="I192" s="81">
        <v>-1693</v>
      </c>
      <c r="J192" s="81">
        <v>1693</v>
      </c>
      <c r="K192" s="81"/>
      <c r="L192" s="81">
        <v>1693</v>
      </c>
      <c r="M192" s="81">
        <v>15336</v>
      </c>
      <c r="N192" s="81">
        <v>13643</v>
      </c>
      <c r="O192" s="81"/>
      <c r="P192" s="81"/>
      <c r="Q192" s="81"/>
    </row>
    <row r="193" spans="1:17" ht="15" customHeight="1">
      <c r="A193" t="s">
        <v>1422</v>
      </c>
      <c r="B193" t="s">
        <v>1423</v>
      </c>
      <c r="C193" s="81">
        <v>57945</v>
      </c>
      <c r="D193" s="81">
        <v>57300</v>
      </c>
      <c r="E193" s="81">
        <v>115245</v>
      </c>
      <c r="F193" s="81">
        <v>114979</v>
      </c>
      <c r="G193" s="81">
        <v>7026</v>
      </c>
      <c r="H193" s="81">
        <v>122005</v>
      </c>
      <c r="I193" s="81">
        <v>-6760</v>
      </c>
      <c r="J193" s="81">
        <v>6760</v>
      </c>
      <c r="K193" s="81"/>
      <c r="L193" s="81">
        <v>6760</v>
      </c>
      <c r="M193" s="81">
        <v>13386</v>
      </c>
      <c r="N193" s="81">
        <v>6626</v>
      </c>
      <c r="O193" s="81"/>
      <c r="P193" s="81"/>
      <c r="Q193" s="81"/>
    </row>
    <row r="194" spans="1:17" ht="15" customHeight="1">
      <c r="A194" t="s">
        <v>1424</v>
      </c>
      <c r="B194" t="s">
        <v>1425</v>
      </c>
      <c r="C194" s="81">
        <v>46620</v>
      </c>
      <c r="D194" s="81">
        <v>62633</v>
      </c>
      <c r="E194" s="81">
        <v>109253</v>
      </c>
      <c r="F194" s="81">
        <v>104394</v>
      </c>
      <c r="G194" s="81">
        <v>5410</v>
      </c>
      <c r="H194" s="81">
        <v>109804</v>
      </c>
      <c r="I194" s="81">
        <v>-551</v>
      </c>
      <c r="J194" s="81">
        <v>551</v>
      </c>
      <c r="K194" s="81"/>
      <c r="L194" s="81">
        <v>551</v>
      </c>
      <c r="M194" s="81">
        <v>4788</v>
      </c>
      <c r="N194" s="81">
        <v>4237</v>
      </c>
      <c r="O194" s="81"/>
      <c r="P194" s="81"/>
      <c r="Q194" s="81"/>
    </row>
    <row r="195" spans="1:17" ht="15" customHeight="1">
      <c r="A195" t="s">
        <v>1426</v>
      </c>
      <c r="B195" t="s">
        <v>1427</v>
      </c>
      <c r="C195" s="81">
        <v>58591</v>
      </c>
      <c r="D195" s="81">
        <v>71059</v>
      </c>
      <c r="E195" s="81">
        <v>129650</v>
      </c>
      <c r="F195" s="81">
        <v>120764</v>
      </c>
      <c r="G195" s="81">
        <v>7190</v>
      </c>
      <c r="H195" s="81">
        <v>127954</v>
      </c>
      <c r="I195" s="81">
        <v>1696</v>
      </c>
      <c r="J195" s="81">
        <v>-1696</v>
      </c>
      <c r="K195" s="81">
        <v>-3000</v>
      </c>
      <c r="L195" s="81">
        <v>1304</v>
      </c>
      <c r="M195" s="81">
        <v>1627</v>
      </c>
      <c r="N195" s="81">
        <v>323</v>
      </c>
      <c r="O195" s="81"/>
      <c r="P195" s="81"/>
      <c r="Q195" s="81"/>
    </row>
    <row r="196" spans="1:17" ht="15" customHeight="1">
      <c r="A196" t="s">
        <v>1428</v>
      </c>
      <c r="B196" t="s">
        <v>1429</v>
      </c>
      <c r="C196" s="81">
        <v>44959</v>
      </c>
      <c r="D196" s="81">
        <v>22723</v>
      </c>
      <c r="E196" s="81">
        <v>67682</v>
      </c>
      <c r="F196" s="81">
        <v>69605</v>
      </c>
      <c r="G196" s="81">
        <v>1781</v>
      </c>
      <c r="H196" s="81">
        <v>71386</v>
      </c>
      <c r="I196" s="81">
        <v>-3704</v>
      </c>
      <c r="J196" s="81">
        <v>3704</v>
      </c>
      <c r="K196" s="81">
        <v>1000</v>
      </c>
      <c r="L196" s="81">
        <v>2704</v>
      </c>
      <c r="M196" s="81">
        <v>4094</v>
      </c>
      <c r="N196" s="81">
        <v>1390</v>
      </c>
      <c r="O196" s="81"/>
      <c r="P196" s="81"/>
      <c r="Q196" s="81"/>
    </row>
    <row r="197" spans="1:17" ht="15" customHeight="1">
      <c r="A197" t="s">
        <v>1430</v>
      </c>
      <c r="B197" t="s">
        <v>1431</v>
      </c>
      <c r="C197" s="81">
        <v>101651</v>
      </c>
      <c r="D197" s="81">
        <v>37185</v>
      </c>
      <c r="E197" s="81">
        <v>138836</v>
      </c>
      <c r="F197" s="81">
        <v>134798</v>
      </c>
      <c r="G197" s="81">
        <v>4449</v>
      </c>
      <c r="H197" s="81">
        <v>139247</v>
      </c>
      <c r="I197" s="81">
        <v>-411</v>
      </c>
      <c r="J197" s="81">
        <v>411</v>
      </c>
      <c r="K197" s="81"/>
      <c r="L197" s="81">
        <v>411</v>
      </c>
      <c r="M197" s="81">
        <v>4934</v>
      </c>
      <c r="N197" s="81">
        <v>4523</v>
      </c>
      <c r="O197" s="81"/>
      <c r="P197" s="81"/>
      <c r="Q197" s="81"/>
    </row>
    <row r="198" spans="1:17" ht="15" customHeight="1">
      <c r="A198" t="s">
        <v>1432</v>
      </c>
      <c r="B198" t="s">
        <v>1433</v>
      </c>
      <c r="C198" s="81">
        <v>114025</v>
      </c>
      <c r="D198" s="81">
        <v>39789</v>
      </c>
      <c r="E198" s="81">
        <v>153814</v>
      </c>
      <c r="F198" s="81">
        <v>157985</v>
      </c>
      <c r="G198" s="81">
        <v>8550</v>
      </c>
      <c r="H198" s="81">
        <v>166535</v>
      </c>
      <c r="I198" s="81">
        <v>-12721</v>
      </c>
      <c r="J198" s="81">
        <v>12721</v>
      </c>
      <c r="K198" s="81">
        <v>11250</v>
      </c>
      <c r="L198" s="81">
        <v>1471</v>
      </c>
      <c r="M198" s="81">
        <v>3659</v>
      </c>
      <c r="N198" s="81">
        <v>2188</v>
      </c>
      <c r="O198" s="81"/>
      <c r="P198" s="81"/>
      <c r="Q198" s="81"/>
    </row>
    <row r="199" spans="1:17" ht="15" customHeight="1">
      <c r="A199" t="s">
        <v>1434</v>
      </c>
      <c r="B199" t="s">
        <v>1435</v>
      </c>
      <c r="C199" s="81">
        <v>36574</v>
      </c>
      <c r="D199" s="81">
        <v>41046</v>
      </c>
      <c r="E199" s="81">
        <v>77620</v>
      </c>
      <c r="F199" s="81">
        <v>72394</v>
      </c>
      <c r="G199" s="81">
        <v>5377</v>
      </c>
      <c r="H199" s="81">
        <v>77771</v>
      </c>
      <c r="I199" s="81">
        <v>-151</v>
      </c>
      <c r="J199" s="81">
        <v>151</v>
      </c>
      <c r="K199" s="81"/>
      <c r="L199" s="81">
        <v>151</v>
      </c>
      <c r="M199" s="81">
        <v>5546</v>
      </c>
      <c r="N199" s="81">
        <v>5395</v>
      </c>
      <c r="O199" s="81"/>
      <c r="P199" s="81"/>
      <c r="Q199" s="81"/>
    </row>
    <row r="200" spans="1:17" ht="15" customHeight="1">
      <c r="A200" t="s">
        <v>1436</v>
      </c>
      <c r="B200" t="s">
        <v>1437</v>
      </c>
      <c r="C200" s="81">
        <v>51140</v>
      </c>
      <c r="D200" s="81">
        <v>51088</v>
      </c>
      <c r="E200" s="81">
        <v>102228</v>
      </c>
      <c r="F200" s="81">
        <v>96666</v>
      </c>
      <c r="G200" s="81">
        <v>4146</v>
      </c>
      <c r="H200" s="81">
        <v>100812</v>
      </c>
      <c r="I200" s="81">
        <v>1416</v>
      </c>
      <c r="J200" s="81">
        <v>-1416</v>
      </c>
      <c r="K200" s="81"/>
      <c r="L200" s="81">
        <v>-1416</v>
      </c>
      <c r="M200" s="81">
        <v>4150</v>
      </c>
      <c r="N200" s="81">
        <v>5566</v>
      </c>
      <c r="O200" s="81"/>
      <c r="P200" s="81"/>
      <c r="Q200" s="81"/>
    </row>
    <row r="201" spans="1:17" ht="15" customHeight="1">
      <c r="A201" t="s">
        <v>1438</v>
      </c>
      <c r="B201" t="s">
        <v>1439</v>
      </c>
      <c r="C201" s="81">
        <v>67771</v>
      </c>
      <c r="D201" s="81">
        <v>40953</v>
      </c>
      <c r="E201" s="81">
        <v>108724</v>
      </c>
      <c r="F201" s="81">
        <v>109313</v>
      </c>
      <c r="G201" s="81">
        <v>9143</v>
      </c>
      <c r="H201" s="81">
        <v>118456</v>
      </c>
      <c r="I201" s="81">
        <v>-9732</v>
      </c>
      <c r="J201" s="81">
        <v>9732</v>
      </c>
      <c r="K201" s="81"/>
      <c r="L201" s="81">
        <v>9732</v>
      </c>
      <c r="M201" s="81">
        <v>17258</v>
      </c>
      <c r="N201" s="81">
        <v>7526</v>
      </c>
      <c r="O201" s="81"/>
      <c r="P201" s="81"/>
      <c r="Q201" s="81"/>
    </row>
    <row r="202" spans="1:17" ht="15" customHeight="1">
      <c r="A202" t="s">
        <v>1440</v>
      </c>
      <c r="B202" t="s">
        <v>1441</v>
      </c>
      <c r="C202" s="81">
        <v>144253</v>
      </c>
      <c r="D202" s="81">
        <v>142095</v>
      </c>
      <c r="E202" s="81">
        <v>286348</v>
      </c>
      <c r="F202" s="81">
        <v>270480</v>
      </c>
      <c r="G202" s="81">
        <v>19507</v>
      </c>
      <c r="H202" s="81">
        <v>289987</v>
      </c>
      <c r="I202" s="81">
        <v>-3639</v>
      </c>
      <c r="J202" s="81">
        <v>3639</v>
      </c>
      <c r="K202" s="81"/>
      <c r="L202" s="81">
        <v>3639</v>
      </c>
      <c r="M202" s="81">
        <v>16837</v>
      </c>
      <c r="N202" s="81">
        <v>13198</v>
      </c>
      <c r="O202" s="81"/>
      <c r="P202" s="81"/>
      <c r="Q202" s="81"/>
    </row>
    <row r="203" spans="1:17" ht="15" customHeight="1">
      <c r="A203" t="s">
        <v>1442</v>
      </c>
      <c r="B203" t="s">
        <v>1443</v>
      </c>
      <c r="C203" s="81">
        <v>42056</v>
      </c>
      <c r="D203" s="81">
        <v>34164</v>
      </c>
      <c r="E203" s="81">
        <v>76220</v>
      </c>
      <c r="F203" s="81">
        <v>72869</v>
      </c>
      <c r="G203" s="81">
        <v>5619</v>
      </c>
      <c r="H203" s="81">
        <v>78488</v>
      </c>
      <c r="I203" s="81">
        <v>-2268</v>
      </c>
      <c r="J203" s="81">
        <v>2268</v>
      </c>
      <c r="K203" s="81"/>
      <c r="L203" s="81">
        <v>2268</v>
      </c>
      <c r="M203" s="81">
        <v>3424</v>
      </c>
      <c r="N203" s="81">
        <v>1156</v>
      </c>
      <c r="O203" s="81"/>
      <c r="P203" s="81"/>
      <c r="Q203" s="81"/>
    </row>
    <row r="204" spans="1:17" ht="15" customHeight="1">
      <c r="A204" t="s">
        <v>1444</v>
      </c>
      <c r="B204" t="s">
        <v>1445</v>
      </c>
      <c r="C204" s="81">
        <v>67591</v>
      </c>
      <c r="D204" s="81">
        <v>38446</v>
      </c>
      <c r="E204" s="81">
        <v>106037</v>
      </c>
      <c r="F204" s="81">
        <v>85696</v>
      </c>
      <c r="G204" s="81">
        <v>21326</v>
      </c>
      <c r="H204" s="81">
        <v>107022</v>
      </c>
      <c r="I204" s="81">
        <v>-985</v>
      </c>
      <c r="J204" s="81">
        <v>985</v>
      </c>
      <c r="K204" s="81">
        <v>-4000</v>
      </c>
      <c r="L204" s="81">
        <v>4985</v>
      </c>
      <c r="M204" s="81">
        <v>5125</v>
      </c>
      <c r="N204" s="81">
        <v>140</v>
      </c>
      <c r="O204" s="81"/>
      <c r="P204" s="81"/>
      <c r="Q204" s="81"/>
    </row>
    <row r="205" spans="1:17" ht="15" customHeight="1">
      <c r="A205" t="s">
        <v>1446</v>
      </c>
      <c r="B205" t="s">
        <v>1447</v>
      </c>
      <c r="C205" s="81">
        <v>44508</v>
      </c>
      <c r="D205" s="81">
        <v>34162</v>
      </c>
      <c r="E205" s="81">
        <v>78670</v>
      </c>
      <c r="F205" s="81">
        <v>77291</v>
      </c>
      <c r="G205" s="81">
        <v>3288</v>
      </c>
      <c r="H205" s="81">
        <v>80579</v>
      </c>
      <c r="I205" s="81">
        <v>-1909</v>
      </c>
      <c r="J205" s="81">
        <v>1909</v>
      </c>
      <c r="K205" s="81"/>
      <c r="L205" s="81">
        <v>1909</v>
      </c>
      <c r="M205" s="81">
        <v>4374</v>
      </c>
      <c r="N205" s="81">
        <v>2465</v>
      </c>
      <c r="O205" s="81"/>
      <c r="P205" s="81"/>
      <c r="Q205" s="81"/>
    </row>
    <row r="206" spans="3:17" ht="15" customHeight="1"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1:17" ht="15" customHeight="1">
      <c r="B207" t="s">
        <v>1168</v>
      </c>
      <c r="C207" s="81">
        <v>3147980</v>
      </c>
      <c r="D207" s="81">
        <v>2855703</v>
      </c>
      <c r="E207" s="81">
        <v>6003683</v>
      </c>
      <c r="F207" s="81">
        <v>5700312</v>
      </c>
      <c r="G207" s="81">
        <v>310315</v>
      </c>
      <c r="H207" s="81">
        <v>6010627</v>
      </c>
      <c r="I207" s="81">
        <v>-6944</v>
      </c>
      <c r="J207" s="81">
        <v>6944</v>
      </c>
      <c r="K207" s="81">
        <v>-16570</v>
      </c>
      <c r="L207" s="81">
        <v>29233</v>
      </c>
      <c r="M207" s="81">
        <v>190834</v>
      </c>
      <c r="N207" s="81">
        <v>161601</v>
      </c>
      <c r="O207" s="81"/>
      <c r="P207" s="81"/>
      <c r="Q207" s="81">
        <v>-5719</v>
      </c>
    </row>
    <row r="208" spans="3:17" ht="15" customHeight="1"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1:17" ht="15" customHeight="1">
      <c r="A209" t="s">
        <v>1448</v>
      </c>
      <c r="B209" t="s">
        <v>1449</v>
      </c>
      <c r="C209" s="81">
        <v>22984</v>
      </c>
      <c r="D209" s="81">
        <v>748705</v>
      </c>
      <c r="E209" s="81">
        <v>771689</v>
      </c>
      <c r="F209" s="81">
        <v>764279</v>
      </c>
      <c r="G209" s="81">
        <v>7410</v>
      </c>
      <c r="H209" s="81">
        <v>771689</v>
      </c>
      <c r="I209" s="81"/>
      <c r="J209" s="81"/>
      <c r="K209" s="81"/>
      <c r="L209" s="81"/>
      <c r="M209" s="81">
        <v>8</v>
      </c>
      <c r="N209" s="81">
        <v>8</v>
      </c>
      <c r="O209" s="81"/>
      <c r="P209" s="81"/>
      <c r="Q209" s="81"/>
    </row>
    <row r="210" spans="1:17" ht="15" customHeight="1">
      <c r="A210" t="s">
        <v>1450</v>
      </c>
      <c r="B210" t="s">
        <v>1451</v>
      </c>
      <c r="C210" s="81">
        <v>863443</v>
      </c>
      <c r="D210" s="81">
        <v>842999</v>
      </c>
      <c r="E210" s="81">
        <v>1706442</v>
      </c>
      <c r="F210" s="81">
        <v>1423476</v>
      </c>
      <c r="G210" s="81">
        <v>1899</v>
      </c>
      <c r="H210" s="81">
        <v>1425375</v>
      </c>
      <c r="I210" s="81">
        <v>281067</v>
      </c>
      <c r="J210" s="81">
        <v>-281067</v>
      </c>
      <c r="K210" s="81">
        <v>-9700</v>
      </c>
      <c r="L210" s="81">
        <v>-252910</v>
      </c>
      <c r="M210" s="81">
        <v>6058</v>
      </c>
      <c r="N210" s="81">
        <v>258968</v>
      </c>
      <c r="O210" s="81"/>
      <c r="P210" s="81"/>
      <c r="Q210" s="81">
        <v>-18457</v>
      </c>
    </row>
    <row r="211" spans="1:17" ht="15" customHeight="1">
      <c r="A211" t="s">
        <v>1452</v>
      </c>
      <c r="B211" t="s">
        <v>1453</v>
      </c>
      <c r="C211" s="81">
        <v>125422</v>
      </c>
      <c r="D211" s="81">
        <v>43374</v>
      </c>
      <c r="E211" s="81">
        <v>168796</v>
      </c>
      <c r="F211" s="81">
        <v>159753</v>
      </c>
      <c r="G211" s="81">
        <v>11086</v>
      </c>
      <c r="H211" s="81">
        <v>170839</v>
      </c>
      <c r="I211" s="81">
        <v>-2043</v>
      </c>
      <c r="J211" s="81">
        <v>2043</v>
      </c>
      <c r="K211" s="81"/>
      <c r="L211" s="81">
        <v>3557</v>
      </c>
      <c r="M211" s="81">
        <v>6597</v>
      </c>
      <c r="N211" s="81">
        <v>3040</v>
      </c>
      <c r="O211" s="81"/>
      <c r="P211" s="81"/>
      <c r="Q211" s="81">
        <v>-1514</v>
      </c>
    </row>
    <row r="212" spans="1:17" ht="15" customHeight="1">
      <c r="A212" t="s">
        <v>1454</v>
      </c>
      <c r="B212" t="s">
        <v>1455</v>
      </c>
      <c r="C212" s="81">
        <v>76813</v>
      </c>
      <c r="D212" s="81">
        <v>36471</v>
      </c>
      <c r="E212" s="81">
        <v>113284</v>
      </c>
      <c r="F212" s="81">
        <v>82587</v>
      </c>
      <c r="G212" s="81">
        <v>30412</v>
      </c>
      <c r="H212" s="81">
        <v>112999</v>
      </c>
      <c r="I212" s="81">
        <v>285</v>
      </c>
      <c r="J212" s="81">
        <v>-285</v>
      </c>
      <c r="K212" s="81"/>
      <c r="L212" s="81">
        <v>-285</v>
      </c>
      <c r="M212" s="81">
        <v>1137</v>
      </c>
      <c r="N212" s="81">
        <v>1422</v>
      </c>
      <c r="O212" s="81"/>
      <c r="P212" s="81"/>
      <c r="Q212" s="81"/>
    </row>
    <row r="213" spans="1:17" ht="15" customHeight="1">
      <c r="A213" t="s">
        <v>1456</v>
      </c>
      <c r="B213" t="s">
        <v>1457</v>
      </c>
      <c r="C213" s="81">
        <v>33856</v>
      </c>
      <c r="D213" s="81">
        <v>25358</v>
      </c>
      <c r="E213" s="81">
        <v>59214</v>
      </c>
      <c r="F213" s="81">
        <v>56131</v>
      </c>
      <c r="G213" s="81">
        <v>3049</v>
      </c>
      <c r="H213" s="81">
        <v>59180</v>
      </c>
      <c r="I213" s="81">
        <v>34</v>
      </c>
      <c r="J213" s="81">
        <v>-34</v>
      </c>
      <c r="K213" s="81"/>
      <c r="L213" s="81">
        <v>-34</v>
      </c>
      <c r="M213" s="81">
        <v>184</v>
      </c>
      <c r="N213" s="81">
        <v>218</v>
      </c>
      <c r="O213" s="81"/>
      <c r="P213" s="81"/>
      <c r="Q213" s="81"/>
    </row>
    <row r="214" spans="1:17" ht="15" customHeight="1">
      <c r="A214" t="s">
        <v>1458</v>
      </c>
      <c r="B214" t="s">
        <v>1459</v>
      </c>
      <c r="C214" s="81">
        <v>41854</v>
      </c>
      <c r="D214" s="81">
        <v>45470</v>
      </c>
      <c r="E214" s="81">
        <v>87324</v>
      </c>
      <c r="F214" s="81">
        <v>86133</v>
      </c>
      <c r="G214" s="81">
        <v>3784</v>
      </c>
      <c r="H214" s="81">
        <v>89917</v>
      </c>
      <c r="I214" s="81">
        <v>-2593</v>
      </c>
      <c r="J214" s="81">
        <v>2593</v>
      </c>
      <c r="K214" s="81"/>
      <c r="L214" s="81">
        <v>2593</v>
      </c>
      <c r="M214" s="81">
        <v>3991</v>
      </c>
      <c r="N214" s="81">
        <v>1398</v>
      </c>
      <c r="O214" s="81"/>
      <c r="P214" s="81"/>
      <c r="Q214" s="81"/>
    </row>
    <row r="215" spans="1:17" ht="15" customHeight="1">
      <c r="A215" t="s">
        <v>1460</v>
      </c>
      <c r="B215" t="s">
        <v>1461</v>
      </c>
      <c r="C215" s="81">
        <v>115283</v>
      </c>
      <c r="D215" s="81">
        <v>188747</v>
      </c>
      <c r="E215" s="81">
        <v>304030</v>
      </c>
      <c r="F215" s="81">
        <v>301508</v>
      </c>
      <c r="G215" s="81">
        <v>1750</v>
      </c>
      <c r="H215" s="81">
        <v>303258</v>
      </c>
      <c r="I215" s="81">
        <v>772</v>
      </c>
      <c r="J215" s="81">
        <v>-772</v>
      </c>
      <c r="K215" s="81">
        <v>-3130</v>
      </c>
      <c r="L215" s="81">
        <v>2358</v>
      </c>
      <c r="M215" s="81">
        <v>7855</v>
      </c>
      <c r="N215" s="81">
        <v>5497</v>
      </c>
      <c r="O215" s="81"/>
      <c r="P215" s="81"/>
      <c r="Q215" s="81"/>
    </row>
    <row r="216" spans="1:17" ht="15" customHeight="1">
      <c r="A216" t="s">
        <v>1462</v>
      </c>
      <c r="B216" t="s">
        <v>1463</v>
      </c>
      <c r="C216" s="81">
        <v>158962</v>
      </c>
      <c r="D216" s="81">
        <v>33376</v>
      </c>
      <c r="E216" s="81">
        <v>192338</v>
      </c>
      <c r="F216" s="81">
        <v>186140</v>
      </c>
      <c r="G216" s="81">
        <v>3699</v>
      </c>
      <c r="H216" s="81">
        <v>189839</v>
      </c>
      <c r="I216" s="81">
        <v>2499</v>
      </c>
      <c r="J216" s="81">
        <v>-2499</v>
      </c>
      <c r="K216" s="81"/>
      <c r="L216" s="81">
        <v>1945</v>
      </c>
      <c r="M216" s="81">
        <v>10019</v>
      </c>
      <c r="N216" s="81">
        <v>8074</v>
      </c>
      <c r="O216" s="81"/>
      <c r="P216" s="81"/>
      <c r="Q216" s="81">
        <v>-4444</v>
      </c>
    </row>
    <row r="217" spans="1:17" ht="15" customHeight="1">
      <c r="A217" t="s">
        <v>1464</v>
      </c>
      <c r="B217" t="s">
        <v>1465</v>
      </c>
      <c r="C217" s="81">
        <v>62860</v>
      </c>
      <c r="D217" s="81">
        <v>36590</v>
      </c>
      <c r="E217" s="81">
        <v>99450</v>
      </c>
      <c r="F217" s="81">
        <v>97552</v>
      </c>
      <c r="G217" s="81">
        <v>2313</v>
      </c>
      <c r="H217" s="81">
        <v>99865</v>
      </c>
      <c r="I217" s="81">
        <v>-415</v>
      </c>
      <c r="J217" s="81">
        <v>415</v>
      </c>
      <c r="K217" s="81">
        <v>-993</v>
      </c>
      <c r="L217" s="81">
        <v>1408</v>
      </c>
      <c r="M217" s="81">
        <v>2479</v>
      </c>
      <c r="N217" s="81">
        <v>1071</v>
      </c>
      <c r="O217" s="81"/>
      <c r="P217" s="81"/>
      <c r="Q217" s="81"/>
    </row>
    <row r="218" spans="1:17" ht="15" customHeight="1">
      <c r="A218" t="s">
        <v>1466</v>
      </c>
      <c r="B218" t="s">
        <v>1467</v>
      </c>
      <c r="C218" s="81">
        <v>132486</v>
      </c>
      <c r="D218" s="81">
        <v>49725</v>
      </c>
      <c r="E218" s="81">
        <v>182211</v>
      </c>
      <c r="F218" s="81">
        <v>170579</v>
      </c>
      <c r="G218" s="81">
        <v>12043</v>
      </c>
      <c r="H218" s="81">
        <v>182622</v>
      </c>
      <c r="I218" s="81">
        <v>-411</v>
      </c>
      <c r="J218" s="81">
        <v>411</v>
      </c>
      <c r="K218" s="81"/>
      <c r="L218" s="81">
        <v>3376</v>
      </c>
      <c r="M218" s="81">
        <v>3925</v>
      </c>
      <c r="N218" s="81">
        <v>549</v>
      </c>
      <c r="O218" s="81"/>
      <c r="P218" s="81"/>
      <c r="Q218" s="81">
        <v>-2965</v>
      </c>
    </row>
    <row r="219" spans="1:17" ht="15" customHeight="1">
      <c r="A219" t="s">
        <v>1468</v>
      </c>
      <c r="B219" t="s">
        <v>1469</v>
      </c>
      <c r="C219" s="81">
        <v>30546</v>
      </c>
      <c r="D219" s="81">
        <v>12199</v>
      </c>
      <c r="E219" s="81">
        <v>42745</v>
      </c>
      <c r="F219" s="81">
        <v>37829</v>
      </c>
      <c r="G219" s="81">
        <v>4323</v>
      </c>
      <c r="H219" s="81">
        <v>42152</v>
      </c>
      <c r="I219" s="81">
        <v>593</v>
      </c>
      <c r="J219" s="81">
        <v>-593</v>
      </c>
      <c r="K219" s="81"/>
      <c r="L219" s="81">
        <v>-593</v>
      </c>
      <c r="M219" s="81">
        <v>42</v>
      </c>
      <c r="N219" s="81">
        <v>635</v>
      </c>
      <c r="O219" s="81"/>
      <c r="P219" s="81"/>
      <c r="Q219" s="81"/>
    </row>
    <row r="220" spans="1:17" ht="15" customHeight="1">
      <c r="A220" t="s">
        <v>1470</v>
      </c>
      <c r="B220" t="s">
        <v>1471</v>
      </c>
      <c r="C220" s="81">
        <v>113143</v>
      </c>
      <c r="D220" s="81">
        <v>39443</v>
      </c>
      <c r="E220" s="81">
        <v>152586</v>
      </c>
      <c r="F220" s="81">
        <v>144980</v>
      </c>
      <c r="G220" s="81">
        <v>7086</v>
      </c>
      <c r="H220" s="81">
        <v>152066</v>
      </c>
      <c r="I220" s="81">
        <v>520</v>
      </c>
      <c r="J220" s="81">
        <v>-520</v>
      </c>
      <c r="K220" s="81"/>
      <c r="L220" s="81">
        <v>-520</v>
      </c>
      <c r="M220" s="81">
        <v>1137</v>
      </c>
      <c r="N220" s="81">
        <v>1657</v>
      </c>
      <c r="O220" s="81"/>
      <c r="P220" s="81"/>
      <c r="Q220" s="81"/>
    </row>
    <row r="221" spans="1:17" ht="15" customHeight="1">
      <c r="A221" t="s">
        <v>1472</v>
      </c>
      <c r="B221" t="s">
        <v>1473</v>
      </c>
      <c r="C221" s="81">
        <v>75383</v>
      </c>
      <c r="D221" s="81">
        <v>31997</v>
      </c>
      <c r="E221" s="81">
        <v>107380</v>
      </c>
      <c r="F221" s="81">
        <v>99280</v>
      </c>
      <c r="G221" s="81">
        <v>8251</v>
      </c>
      <c r="H221" s="81">
        <v>107531</v>
      </c>
      <c r="I221" s="81">
        <v>-151</v>
      </c>
      <c r="J221" s="81">
        <v>151</v>
      </c>
      <c r="K221" s="81">
        <v>1000</v>
      </c>
      <c r="L221" s="81">
        <v>-849</v>
      </c>
      <c r="M221" s="81">
        <v>373</v>
      </c>
      <c r="N221" s="81">
        <v>1222</v>
      </c>
      <c r="O221" s="81"/>
      <c r="P221" s="81"/>
      <c r="Q221" s="81"/>
    </row>
    <row r="222" spans="1:17" ht="15" customHeight="1">
      <c r="A222" t="s">
        <v>1474</v>
      </c>
      <c r="B222" t="s">
        <v>1475</v>
      </c>
      <c r="C222" s="81">
        <v>235163</v>
      </c>
      <c r="D222" s="81">
        <v>17580</v>
      </c>
      <c r="E222" s="81">
        <v>252743</v>
      </c>
      <c r="F222" s="81">
        <v>227522</v>
      </c>
      <c r="G222" s="81">
        <v>31672</v>
      </c>
      <c r="H222" s="81">
        <v>259194</v>
      </c>
      <c r="I222" s="81">
        <v>-6451</v>
      </c>
      <c r="J222" s="81">
        <v>6451</v>
      </c>
      <c r="K222" s="81">
        <v>6000</v>
      </c>
      <c r="L222" s="81">
        <v>451</v>
      </c>
      <c r="M222" s="81">
        <v>2894</v>
      </c>
      <c r="N222" s="81">
        <v>2443</v>
      </c>
      <c r="O222" s="81"/>
      <c r="P222" s="81"/>
      <c r="Q222" s="81"/>
    </row>
    <row r="223" spans="1:17" ht="15" customHeight="1">
      <c r="A223" t="s">
        <v>1476</v>
      </c>
      <c r="B223" t="s">
        <v>1477</v>
      </c>
      <c r="C223" s="81">
        <v>75809</v>
      </c>
      <c r="D223" s="81">
        <v>41587</v>
      </c>
      <c r="E223" s="81">
        <v>117396</v>
      </c>
      <c r="F223" s="81">
        <v>112132</v>
      </c>
      <c r="G223" s="81">
        <v>7215</v>
      </c>
      <c r="H223" s="81">
        <v>119347</v>
      </c>
      <c r="I223" s="81">
        <v>-1951</v>
      </c>
      <c r="J223" s="81">
        <v>1951</v>
      </c>
      <c r="K223" s="81">
        <v>1770</v>
      </c>
      <c r="L223" s="81">
        <v>181</v>
      </c>
      <c r="M223" s="81">
        <v>202</v>
      </c>
      <c r="N223" s="81">
        <v>21</v>
      </c>
      <c r="O223" s="81"/>
      <c r="P223" s="81"/>
      <c r="Q223" s="81"/>
    </row>
    <row r="224" spans="3:17" ht="15" customHeight="1"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1:17" ht="15" customHeight="1">
      <c r="B225" t="s">
        <v>1168</v>
      </c>
      <c r="C225" s="81">
        <v>2164007</v>
      </c>
      <c r="D225" s="81">
        <v>2193621</v>
      </c>
      <c r="E225" s="81">
        <v>4357628</v>
      </c>
      <c r="F225" s="81">
        <v>3949881</v>
      </c>
      <c r="G225" s="81">
        <v>135992</v>
      </c>
      <c r="H225" s="81">
        <v>4085873</v>
      </c>
      <c r="I225" s="81">
        <v>271755</v>
      </c>
      <c r="J225" s="81">
        <v>-271755</v>
      </c>
      <c r="K225" s="81">
        <v>-5053</v>
      </c>
      <c r="L225" s="81">
        <v>-239322</v>
      </c>
      <c r="M225" s="81">
        <v>46901</v>
      </c>
      <c r="N225" s="81">
        <v>286223</v>
      </c>
      <c r="O225" s="81"/>
      <c r="P225" s="81"/>
      <c r="Q225" s="81">
        <v>-27380</v>
      </c>
    </row>
    <row r="226" spans="3:17" ht="15" customHeight="1"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1:17" ht="15" customHeight="1">
      <c r="A227" t="s">
        <v>1478</v>
      </c>
      <c r="B227" t="s">
        <v>1479</v>
      </c>
      <c r="C227" s="81">
        <v>226268</v>
      </c>
      <c r="D227" s="81">
        <v>976869</v>
      </c>
      <c r="E227" s="81">
        <v>1203137</v>
      </c>
      <c r="F227" s="81">
        <v>1159694</v>
      </c>
      <c r="G227" s="81">
        <v>4315</v>
      </c>
      <c r="H227" s="81">
        <v>1164009</v>
      </c>
      <c r="I227" s="81">
        <v>39128</v>
      </c>
      <c r="J227" s="81">
        <v>-39128</v>
      </c>
      <c r="K227" s="81"/>
      <c r="L227" s="81">
        <v>-20645</v>
      </c>
      <c r="M227" s="81">
        <v>4344</v>
      </c>
      <c r="N227" s="81">
        <v>24989</v>
      </c>
      <c r="O227" s="81">
        <v>-18483</v>
      </c>
      <c r="P227" s="81"/>
      <c r="Q227" s="81"/>
    </row>
    <row r="228" spans="1:17" ht="15" customHeight="1">
      <c r="A228" t="s">
        <v>1480</v>
      </c>
      <c r="B228" t="s">
        <v>1481</v>
      </c>
      <c r="C228" s="81">
        <v>116527</v>
      </c>
      <c r="D228" s="81">
        <v>130795</v>
      </c>
      <c r="E228" s="81">
        <v>247322</v>
      </c>
      <c r="F228" s="81">
        <v>235697</v>
      </c>
      <c r="G228" s="81">
        <v>20823</v>
      </c>
      <c r="H228" s="81">
        <v>256520</v>
      </c>
      <c r="I228" s="81">
        <v>-9198</v>
      </c>
      <c r="J228" s="81">
        <v>9198</v>
      </c>
      <c r="K228" s="81"/>
      <c r="L228" s="81">
        <v>9198</v>
      </c>
      <c r="M228" s="81">
        <v>17287</v>
      </c>
      <c r="N228" s="81">
        <v>8089</v>
      </c>
      <c r="O228" s="81"/>
      <c r="P228" s="81"/>
      <c r="Q228" s="81"/>
    </row>
    <row r="229" spans="1:17" ht="15" customHeight="1">
      <c r="A229" t="s">
        <v>1482</v>
      </c>
      <c r="B229" t="s">
        <v>1483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1:17" ht="15" customHeight="1">
      <c r="A230" t="s">
        <v>1484</v>
      </c>
      <c r="B230" t="s">
        <v>1485</v>
      </c>
      <c r="C230" s="81">
        <v>338369</v>
      </c>
      <c r="D230" s="81">
        <v>93532</v>
      </c>
      <c r="E230" s="81">
        <v>431901</v>
      </c>
      <c r="F230" s="81">
        <v>389745</v>
      </c>
      <c r="G230" s="81">
        <v>56416</v>
      </c>
      <c r="H230" s="81">
        <v>446161</v>
      </c>
      <c r="I230" s="81">
        <v>-14260</v>
      </c>
      <c r="J230" s="81">
        <v>14260</v>
      </c>
      <c r="K230" s="81"/>
      <c r="L230" s="81">
        <v>-740</v>
      </c>
      <c r="M230" s="81">
        <v>1266</v>
      </c>
      <c r="N230" s="81">
        <v>2006</v>
      </c>
      <c r="O230" s="81">
        <v>15000</v>
      </c>
      <c r="P230" s="81"/>
      <c r="Q230" s="81"/>
    </row>
    <row r="231" spans="1:17" ht="15" customHeight="1">
      <c r="A231" t="s">
        <v>1486</v>
      </c>
      <c r="B231" t="s">
        <v>1487</v>
      </c>
      <c r="C231" s="81">
        <v>176463</v>
      </c>
      <c r="D231" s="81">
        <v>173858</v>
      </c>
      <c r="E231" s="81">
        <v>350321</v>
      </c>
      <c r="F231" s="81">
        <v>336166</v>
      </c>
      <c r="G231" s="81">
        <v>13072</v>
      </c>
      <c r="H231" s="81">
        <v>349238</v>
      </c>
      <c r="I231" s="81">
        <v>1083</v>
      </c>
      <c r="J231" s="81">
        <v>-1083</v>
      </c>
      <c r="K231" s="81">
        <v>3000</v>
      </c>
      <c r="L231" s="81">
        <v>-4083</v>
      </c>
      <c r="M231" s="81">
        <v>3938</v>
      </c>
      <c r="N231" s="81">
        <v>8021</v>
      </c>
      <c r="O231" s="81"/>
      <c r="P231" s="81"/>
      <c r="Q231" s="81"/>
    </row>
    <row r="232" spans="1:17" ht="15" customHeight="1">
      <c r="A232" t="s">
        <v>1488</v>
      </c>
      <c r="B232" t="s">
        <v>1489</v>
      </c>
      <c r="C232" s="81">
        <v>197688</v>
      </c>
      <c r="D232" s="81">
        <v>156587</v>
      </c>
      <c r="E232" s="81">
        <v>354275</v>
      </c>
      <c r="F232" s="81">
        <v>337058</v>
      </c>
      <c r="G232" s="81">
        <v>18507</v>
      </c>
      <c r="H232" s="81">
        <v>355565</v>
      </c>
      <c r="I232" s="81">
        <v>-1290</v>
      </c>
      <c r="J232" s="81">
        <v>1290</v>
      </c>
      <c r="K232" s="81"/>
      <c r="L232" s="81">
        <v>-1710</v>
      </c>
      <c r="M232" s="81">
        <v>1681</v>
      </c>
      <c r="N232" s="81">
        <v>3391</v>
      </c>
      <c r="O232" s="81"/>
      <c r="P232" s="81">
        <v>3000</v>
      </c>
      <c r="Q232" s="81"/>
    </row>
    <row r="233" spans="1:17" ht="15" customHeight="1">
      <c r="A233" t="s">
        <v>1490</v>
      </c>
      <c r="B233" t="s">
        <v>1491</v>
      </c>
      <c r="C233" s="81">
        <v>232274</v>
      </c>
      <c r="D233" s="81">
        <v>145611</v>
      </c>
      <c r="E233" s="81">
        <v>377885</v>
      </c>
      <c r="F233" s="81">
        <v>333059</v>
      </c>
      <c r="G233" s="81">
        <v>37038</v>
      </c>
      <c r="H233" s="81">
        <v>370097</v>
      </c>
      <c r="I233" s="81">
        <v>7788</v>
      </c>
      <c r="J233" s="81">
        <v>-7788</v>
      </c>
      <c r="K233" s="81">
        <v>-10000</v>
      </c>
      <c r="L233" s="81">
        <v>2212</v>
      </c>
      <c r="M233" s="81">
        <v>7228</v>
      </c>
      <c r="N233" s="81">
        <v>5016</v>
      </c>
      <c r="O233" s="81"/>
      <c r="P233" s="81"/>
      <c r="Q233" s="81"/>
    </row>
    <row r="234" spans="1:17" ht="15" customHeight="1">
      <c r="A234" t="s">
        <v>1492</v>
      </c>
      <c r="B234" t="s">
        <v>1493</v>
      </c>
      <c r="C234" s="81">
        <v>78750</v>
      </c>
      <c r="D234" s="81">
        <v>39795</v>
      </c>
      <c r="E234" s="81">
        <v>118545</v>
      </c>
      <c r="F234" s="81">
        <v>108235</v>
      </c>
      <c r="G234" s="81">
        <v>11140</v>
      </c>
      <c r="H234" s="81">
        <v>119375</v>
      </c>
      <c r="I234" s="81">
        <v>-830</v>
      </c>
      <c r="J234" s="81">
        <v>830</v>
      </c>
      <c r="K234" s="81"/>
      <c r="L234" s="81">
        <v>830</v>
      </c>
      <c r="M234" s="81">
        <v>4792</v>
      </c>
      <c r="N234" s="81">
        <v>3962</v>
      </c>
      <c r="O234" s="81"/>
      <c r="P234" s="81"/>
      <c r="Q234" s="81"/>
    </row>
    <row r="235" spans="1:17" ht="15" customHeight="1">
      <c r="A235" t="s">
        <v>1494</v>
      </c>
      <c r="B235" t="s">
        <v>1495</v>
      </c>
      <c r="C235" s="81">
        <v>129712</v>
      </c>
      <c r="D235" s="81">
        <v>163212</v>
      </c>
      <c r="E235" s="81">
        <v>292924</v>
      </c>
      <c r="F235" s="81">
        <v>268761</v>
      </c>
      <c r="G235" s="81">
        <v>11164</v>
      </c>
      <c r="H235" s="81">
        <v>279925</v>
      </c>
      <c r="I235" s="81">
        <v>12999</v>
      </c>
      <c r="J235" s="81">
        <v>-12999</v>
      </c>
      <c r="K235" s="81">
        <v>-12500</v>
      </c>
      <c r="L235" s="81">
        <v>-499</v>
      </c>
      <c r="M235" s="81">
        <v>3831</v>
      </c>
      <c r="N235" s="81">
        <v>4330</v>
      </c>
      <c r="O235" s="81"/>
      <c r="P235" s="81"/>
      <c r="Q235" s="81"/>
    </row>
    <row r="236" spans="1:17" ht="15" customHeight="1">
      <c r="A236" t="s">
        <v>1496</v>
      </c>
      <c r="B236" t="s">
        <v>1497</v>
      </c>
      <c r="C236" s="81">
        <v>266389</v>
      </c>
      <c r="D236" s="81">
        <v>110343</v>
      </c>
      <c r="E236" s="81">
        <v>376732</v>
      </c>
      <c r="F236" s="81">
        <v>326749</v>
      </c>
      <c r="G236" s="81">
        <v>35760</v>
      </c>
      <c r="H236" s="81">
        <v>362509</v>
      </c>
      <c r="I236" s="81">
        <v>14223</v>
      </c>
      <c r="J236" s="81">
        <v>-14223</v>
      </c>
      <c r="K236" s="81">
        <v>-15200</v>
      </c>
      <c r="L236" s="81">
        <v>977</v>
      </c>
      <c r="M236" s="81">
        <v>2338</v>
      </c>
      <c r="N236" s="81">
        <v>1361</v>
      </c>
      <c r="O236" s="81"/>
      <c r="P236" s="81"/>
      <c r="Q236" s="81"/>
    </row>
    <row r="237" spans="1:17" ht="15" customHeight="1">
      <c r="A237" t="s">
        <v>1498</v>
      </c>
      <c r="B237" t="s">
        <v>1499</v>
      </c>
      <c r="C237" s="81">
        <v>124950</v>
      </c>
      <c r="D237" s="81">
        <v>67772</v>
      </c>
      <c r="E237" s="81">
        <v>192722</v>
      </c>
      <c r="F237" s="81">
        <v>170270</v>
      </c>
      <c r="G237" s="81">
        <v>17172</v>
      </c>
      <c r="H237" s="81">
        <v>187442</v>
      </c>
      <c r="I237" s="81">
        <v>5280</v>
      </c>
      <c r="J237" s="81">
        <v>-5280</v>
      </c>
      <c r="K237" s="81">
        <v>-3692</v>
      </c>
      <c r="L237" s="81">
        <v>-1588</v>
      </c>
      <c r="M237" s="81">
        <v>1447</v>
      </c>
      <c r="N237" s="81">
        <v>3035</v>
      </c>
      <c r="O237" s="81"/>
      <c r="P237" s="81"/>
      <c r="Q237" s="81"/>
    </row>
    <row r="238" spans="1:17" ht="15" customHeight="1">
      <c r="A238" t="s">
        <v>1500</v>
      </c>
      <c r="B238" t="s">
        <v>1501</v>
      </c>
      <c r="C238" s="81">
        <v>133155</v>
      </c>
      <c r="D238" s="81">
        <v>83905</v>
      </c>
      <c r="E238" s="81">
        <v>217060</v>
      </c>
      <c r="F238" s="81">
        <v>192020</v>
      </c>
      <c r="G238" s="81">
        <v>22063</v>
      </c>
      <c r="H238" s="81">
        <v>214083</v>
      </c>
      <c r="I238" s="81">
        <v>2977</v>
      </c>
      <c r="J238" s="81">
        <v>-2977</v>
      </c>
      <c r="K238" s="81">
        <v>-2000</v>
      </c>
      <c r="L238" s="81">
        <v>-977</v>
      </c>
      <c r="M238" s="81">
        <v>1152</v>
      </c>
      <c r="N238" s="81">
        <v>2129</v>
      </c>
      <c r="O238" s="81"/>
      <c r="P238" s="81"/>
      <c r="Q238" s="81"/>
    </row>
    <row r="239" spans="1:17" ht="15" customHeight="1">
      <c r="A239" t="s">
        <v>1502</v>
      </c>
      <c r="B239" t="s">
        <v>1503</v>
      </c>
      <c r="C239" s="81">
        <v>96192</v>
      </c>
      <c r="D239" s="81">
        <v>96927</v>
      </c>
      <c r="E239" s="81">
        <v>193119</v>
      </c>
      <c r="F239" s="81">
        <v>177031</v>
      </c>
      <c r="G239" s="81">
        <v>12203</v>
      </c>
      <c r="H239" s="81">
        <v>189234</v>
      </c>
      <c r="I239" s="81">
        <v>3885</v>
      </c>
      <c r="J239" s="81">
        <v>-3885</v>
      </c>
      <c r="K239" s="81">
        <v>-3000</v>
      </c>
      <c r="L239" s="81">
        <v>-885</v>
      </c>
      <c r="M239" s="81">
        <v>781</v>
      </c>
      <c r="N239" s="81">
        <v>1666</v>
      </c>
      <c r="O239" s="81"/>
      <c r="P239" s="81"/>
      <c r="Q239" s="81"/>
    </row>
    <row r="240" spans="1:17" ht="15" customHeight="1">
      <c r="A240" t="s">
        <v>1504</v>
      </c>
      <c r="B240" t="s">
        <v>1505</v>
      </c>
      <c r="C240" s="81">
        <v>90551</v>
      </c>
      <c r="D240" s="81">
        <v>96186</v>
      </c>
      <c r="E240" s="81">
        <v>186737</v>
      </c>
      <c r="F240" s="81">
        <v>168163</v>
      </c>
      <c r="G240" s="81">
        <v>17788</v>
      </c>
      <c r="H240" s="81">
        <v>185951</v>
      </c>
      <c r="I240" s="81">
        <v>786</v>
      </c>
      <c r="J240" s="81">
        <v>-786</v>
      </c>
      <c r="K240" s="81"/>
      <c r="L240" s="81">
        <v>-786</v>
      </c>
      <c r="M240" s="81">
        <v>949</v>
      </c>
      <c r="N240" s="81">
        <v>1735</v>
      </c>
      <c r="O240" s="81"/>
      <c r="P240" s="81"/>
      <c r="Q240" s="81"/>
    </row>
    <row r="241" spans="1:17" ht="15" customHeight="1">
      <c r="A241" t="s">
        <v>1506</v>
      </c>
      <c r="B241" t="s">
        <v>1507</v>
      </c>
      <c r="C241" s="81">
        <v>144260</v>
      </c>
      <c r="D241" s="81">
        <v>124892</v>
      </c>
      <c r="E241" s="81">
        <v>269152</v>
      </c>
      <c r="F241" s="81">
        <v>261605</v>
      </c>
      <c r="G241" s="81">
        <v>10655</v>
      </c>
      <c r="H241" s="81">
        <v>272260</v>
      </c>
      <c r="I241" s="81">
        <v>-3108</v>
      </c>
      <c r="J241" s="81">
        <v>3108</v>
      </c>
      <c r="K241" s="81"/>
      <c r="L241" s="81">
        <v>3108</v>
      </c>
      <c r="M241" s="81">
        <v>4461</v>
      </c>
      <c r="N241" s="81">
        <v>1353</v>
      </c>
      <c r="O241" s="81"/>
      <c r="P241" s="81"/>
      <c r="Q241" s="81"/>
    </row>
    <row r="242" spans="1:17" ht="15" customHeight="1">
      <c r="A242" t="s">
        <v>1508</v>
      </c>
      <c r="B242" t="s">
        <v>1509</v>
      </c>
      <c r="C242" s="81">
        <v>85127</v>
      </c>
      <c r="D242" s="81">
        <v>130631</v>
      </c>
      <c r="E242" s="81">
        <v>215758</v>
      </c>
      <c r="F242" s="81">
        <v>214520</v>
      </c>
      <c r="G242" s="81">
        <v>10603</v>
      </c>
      <c r="H242" s="81">
        <v>225123</v>
      </c>
      <c r="I242" s="81">
        <v>-9365</v>
      </c>
      <c r="J242" s="81">
        <v>9365</v>
      </c>
      <c r="K242" s="81"/>
      <c r="L242" s="81">
        <v>9365</v>
      </c>
      <c r="M242" s="81">
        <v>11938</v>
      </c>
      <c r="N242" s="81">
        <v>2573</v>
      </c>
      <c r="O242" s="81"/>
      <c r="P242" s="81"/>
      <c r="Q242" s="81"/>
    </row>
    <row r="243" spans="1:17" ht="15" customHeight="1">
      <c r="A243" t="s">
        <v>1510</v>
      </c>
      <c r="B243" t="s">
        <v>1511</v>
      </c>
      <c r="C243" s="81">
        <v>106935</v>
      </c>
      <c r="D243" s="81">
        <v>117068</v>
      </c>
      <c r="E243" s="81">
        <v>224003</v>
      </c>
      <c r="F243" s="81">
        <v>329789</v>
      </c>
      <c r="G243" s="81">
        <v>2933</v>
      </c>
      <c r="H243" s="81">
        <v>332722</v>
      </c>
      <c r="I243" s="81">
        <v>-108719</v>
      </c>
      <c r="J243" s="81">
        <v>108719</v>
      </c>
      <c r="K243" s="81">
        <v>-7732</v>
      </c>
      <c r="L243" s="81">
        <v>1451</v>
      </c>
      <c r="M243" s="81">
        <v>3902</v>
      </c>
      <c r="N243" s="81">
        <v>2451</v>
      </c>
      <c r="O243" s="81">
        <v>115000</v>
      </c>
      <c r="P243" s="81"/>
      <c r="Q243" s="81"/>
    </row>
    <row r="244" spans="1:17" ht="15" customHeight="1">
      <c r="A244" t="s">
        <v>1512</v>
      </c>
      <c r="B244" t="s">
        <v>1513</v>
      </c>
      <c r="C244" s="81">
        <v>151563</v>
      </c>
      <c r="D244" s="81">
        <v>76151</v>
      </c>
      <c r="E244" s="81">
        <v>227714</v>
      </c>
      <c r="F244" s="81">
        <v>212387</v>
      </c>
      <c r="G244" s="81">
        <v>17303</v>
      </c>
      <c r="H244" s="81">
        <v>229690</v>
      </c>
      <c r="I244" s="81">
        <v>-1976</v>
      </c>
      <c r="J244" s="81">
        <v>1976</v>
      </c>
      <c r="K244" s="81">
        <v>-6320</v>
      </c>
      <c r="L244" s="81">
        <v>8296</v>
      </c>
      <c r="M244" s="81">
        <v>12301</v>
      </c>
      <c r="N244" s="81">
        <v>4005</v>
      </c>
      <c r="O244" s="81"/>
      <c r="P244" s="81"/>
      <c r="Q244" s="81"/>
    </row>
    <row r="245" spans="3:17" ht="15" customHeight="1"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1:17" ht="15" customHeight="1">
      <c r="B246" t="s">
        <v>1168</v>
      </c>
      <c r="C246" s="81">
        <v>2695173</v>
      </c>
      <c r="D246" s="81">
        <v>2784134</v>
      </c>
      <c r="E246" s="81">
        <v>5479307</v>
      </c>
      <c r="F246" s="81">
        <v>5220949</v>
      </c>
      <c r="G246" s="81">
        <v>318955</v>
      </c>
      <c r="H246" s="81">
        <v>5539904</v>
      </c>
      <c r="I246" s="81">
        <v>-60597</v>
      </c>
      <c r="J246" s="81">
        <v>60597</v>
      </c>
      <c r="K246" s="81">
        <v>-57444</v>
      </c>
      <c r="L246" s="81">
        <v>3524</v>
      </c>
      <c r="M246" s="81">
        <v>83636</v>
      </c>
      <c r="N246" s="81">
        <v>80112</v>
      </c>
      <c r="O246" s="81">
        <v>111517</v>
      </c>
      <c r="P246" s="81">
        <v>3000</v>
      </c>
      <c r="Q246" s="81"/>
    </row>
    <row r="247" spans="3:17" ht="15" customHeight="1"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1:17" ht="15" customHeight="1">
      <c r="A248" t="s">
        <v>1514</v>
      </c>
      <c r="B248" t="s">
        <v>1515</v>
      </c>
      <c r="C248" s="81">
        <v>230370</v>
      </c>
      <c r="D248" s="81">
        <v>1385728</v>
      </c>
      <c r="E248" s="81">
        <v>1616098</v>
      </c>
      <c r="F248" s="81">
        <v>1607097</v>
      </c>
      <c r="G248" s="81">
        <v>18615</v>
      </c>
      <c r="H248" s="81">
        <v>1625712</v>
      </c>
      <c r="I248" s="81">
        <v>-9614</v>
      </c>
      <c r="J248" s="81">
        <v>9614</v>
      </c>
      <c r="K248" s="81">
        <v>13000</v>
      </c>
      <c r="L248" s="81">
        <v>-3386</v>
      </c>
      <c r="M248" s="81">
        <v>31997</v>
      </c>
      <c r="N248" s="81">
        <v>35383</v>
      </c>
      <c r="O248" s="81"/>
      <c r="P248" s="81"/>
      <c r="Q248" s="81"/>
    </row>
    <row r="249" spans="1:17" ht="15" customHeight="1">
      <c r="A249" t="s">
        <v>1516</v>
      </c>
      <c r="B249" t="s">
        <v>1517</v>
      </c>
      <c r="C249" s="81">
        <v>1811526</v>
      </c>
      <c r="D249" s="81">
        <v>1266764</v>
      </c>
      <c r="E249" s="81">
        <v>3078290</v>
      </c>
      <c r="F249" s="81">
        <v>3366990</v>
      </c>
      <c r="G249" s="81">
        <v>49768</v>
      </c>
      <c r="H249" s="81">
        <v>3416758</v>
      </c>
      <c r="I249" s="81">
        <v>-338468</v>
      </c>
      <c r="J249" s="81">
        <v>338468</v>
      </c>
      <c r="K249" s="81">
        <v>680002</v>
      </c>
      <c r="L249" s="81">
        <v>-337341</v>
      </c>
      <c r="M249" s="81">
        <v>94724</v>
      </c>
      <c r="N249" s="81">
        <v>432065</v>
      </c>
      <c r="O249" s="81"/>
      <c r="P249" s="81">
        <v>-4193</v>
      </c>
      <c r="Q249" s="81"/>
    </row>
    <row r="250" spans="1:17" ht="15" customHeight="1">
      <c r="A250" t="s">
        <v>1518</v>
      </c>
      <c r="B250" t="s">
        <v>1519</v>
      </c>
      <c r="C250" s="81">
        <v>120605</v>
      </c>
      <c r="D250" s="81">
        <v>124532</v>
      </c>
      <c r="E250" s="81">
        <v>245137</v>
      </c>
      <c r="F250" s="81">
        <v>249313</v>
      </c>
      <c r="G250" s="81">
        <v>1045</v>
      </c>
      <c r="H250" s="81">
        <v>250358</v>
      </c>
      <c r="I250" s="81">
        <v>-5221</v>
      </c>
      <c r="J250" s="81">
        <v>5221</v>
      </c>
      <c r="K250" s="81">
        <v>0</v>
      </c>
      <c r="L250" s="81">
        <v>5221</v>
      </c>
      <c r="M250" s="81">
        <v>8279</v>
      </c>
      <c r="N250" s="81">
        <v>3058</v>
      </c>
      <c r="O250" s="81"/>
      <c r="P250" s="81"/>
      <c r="Q250" s="81"/>
    </row>
    <row r="251" spans="1:17" ht="15" customHeight="1">
      <c r="A251" t="s">
        <v>1520</v>
      </c>
      <c r="B251" t="s">
        <v>1521</v>
      </c>
      <c r="C251" s="81">
        <v>161466</v>
      </c>
      <c r="D251" s="81">
        <v>204419</v>
      </c>
      <c r="E251" s="81">
        <v>365885</v>
      </c>
      <c r="F251" s="81">
        <v>375987</v>
      </c>
      <c r="G251" s="81">
        <v>4000</v>
      </c>
      <c r="H251" s="81">
        <v>379987</v>
      </c>
      <c r="I251" s="81">
        <v>-14102</v>
      </c>
      <c r="J251" s="81">
        <v>14102</v>
      </c>
      <c r="K251" s="81">
        <v>15710</v>
      </c>
      <c r="L251" s="81">
        <v>-1608</v>
      </c>
      <c r="M251" s="81">
        <v>1157</v>
      </c>
      <c r="N251" s="81">
        <v>2765</v>
      </c>
      <c r="O251" s="81"/>
      <c r="P251" s="81"/>
      <c r="Q251" s="81"/>
    </row>
    <row r="252" spans="1:17" ht="15" customHeight="1">
      <c r="A252" t="s">
        <v>1522</v>
      </c>
      <c r="B252" t="s">
        <v>1523</v>
      </c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</row>
    <row r="253" spans="1:17" ht="15" customHeight="1">
      <c r="A253" t="s">
        <v>1524</v>
      </c>
      <c r="B253" t="s">
        <v>1525</v>
      </c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</row>
    <row r="254" spans="1:17" ht="15" customHeight="1">
      <c r="A254" t="s">
        <v>1526</v>
      </c>
      <c r="B254" t="s">
        <v>1527</v>
      </c>
      <c r="C254" s="81">
        <v>27563</v>
      </c>
      <c r="D254" s="81">
        <v>47746</v>
      </c>
      <c r="E254" s="81">
        <v>75309</v>
      </c>
      <c r="F254" s="81">
        <v>79690</v>
      </c>
      <c r="G254" s="81">
        <v>1976</v>
      </c>
      <c r="H254" s="81">
        <v>81666</v>
      </c>
      <c r="I254" s="81">
        <v>-6357</v>
      </c>
      <c r="J254" s="81">
        <v>6357</v>
      </c>
      <c r="K254" s="81"/>
      <c r="L254" s="81">
        <v>6357</v>
      </c>
      <c r="M254" s="81">
        <v>8160</v>
      </c>
      <c r="N254" s="81">
        <v>1803</v>
      </c>
      <c r="O254" s="81"/>
      <c r="P254" s="81"/>
      <c r="Q254" s="81"/>
    </row>
    <row r="255" spans="1:17" ht="15" customHeight="1">
      <c r="A255" t="s">
        <v>1528</v>
      </c>
      <c r="B255" t="s">
        <v>1529</v>
      </c>
      <c r="C255" s="81">
        <v>55136</v>
      </c>
      <c r="D255" s="81">
        <v>76595</v>
      </c>
      <c r="E255" s="81">
        <v>131731</v>
      </c>
      <c r="F255" s="81">
        <v>129796</v>
      </c>
      <c r="G255" s="81">
        <v>1468</v>
      </c>
      <c r="H255" s="81">
        <v>131264</v>
      </c>
      <c r="I255" s="81">
        <v>467</v>
      </c>
      <c r="J255" s="81">
        <v>-467</v>
      </c>
      <c r="K255" s="81"/>
      <c r="L255" s="81">
        <v>-467</v>
      </c>
      <c r="M255" s="81">
        <v>840</v>
      </c>
      <c r="N255" s="81">
        <v>1307</v>
      </c>
      <c r="O255" s="81"/>
      <c r="P255" s="81"/>
      <c r="Q255" s="81"/>
    </row>
    <row r="256" spans="1:17" ht="15" customHeight="1">
      <c r="A256" t="s">
        <v>1530</v>
      </c>
      <c r="B256" t="s">
        <v>1531</v>
      </c>
      <c r="C256" s="81">
        <v>70204</v>
      </c>
      <c r="D256" s="81">
        <v>41480</v>
      </c>
      <c r="E256" s="81">
        <v>111684</v>
      </c>
      <c r="F256" s="81">
        <v>109766</v>
      </c>
      <c r="G256" s="81">
        <v>10635</v>
      </c>
      <c r="H256" s="81">
        <v>120401</v>
      </c>
      <c r="I256" s="81">
        <v>-8717</v>
      </c>
      <c r="J256" s="81">
        <v>8717</v>
      </c>
      <c r="K256" s="81">
        <v>4450</v>
      </c>
      <c r="L256" s="81">
        <v>4267</v>
      </c>
      <c r="M256" s="81">
        <v>6097</v>
      </c>
      <c r="N256" s="81">
        <v>1830</v>
      </c>
      <c r="O256" s="81"/>
      <c r="P256" s="81"/>
      <c r="Q256" s="81"/>
    </row>
    <row r="257" spans="1:17" ht="15" customHeight="1">
      <c r="A257" t="s">
        <v>1532</v>
      </c>
      <c r="B257" t="s">
        <v>1533</v>
      </c>
      <c r="C257" s="81">
        <v>26402</v>
      </c>
      <c r="D257" s="81">
        <v>65740</v>
      </c>
      <c r="E257" s="81">
        <v>92142</v>
      </c>
      <c r="F257" s="81">
        <v>105467</v>
      </c>
      <c r="G257" s="81">
        <v>1485</v>
      </c>
      <c r="H257" s="81">
        <v>106952</v>
      </c>
      <c r="I257" s="81">
        <v>-14810</v>
      </c>
      <c r="J257" s="81">
        <v>14810</v>
      </c>
      <c r="K257" s="81"/>
      <c r="L257" s="81">
        <v>2366</v>
      </c>
      <c r="M257" s="81">
        <v>8758</v>
      </c>
      <c r="N257" s="81">
        <v>6392</v>
      </c>
      <c r="O257" s="81"/>
      <c r="P257" s="81">
        <v>12444</v>
      </c>
      <c r="Q257" s="81"/>
    </row>
    <row r="258" spans="1:17" ht="15" customHeight="1">
      <c r="A258" t="s">
        <v>1534</v>
      </c>
      <c r="B258" t="s">
        <v>1535</v>
      </c>
      <c r="C258" s="81">
        <v>42390</v>
      </c>
      <c r="D258" s="81">
        <v>66576</v>
      </c>
      <c r="E258" s="81">
        <v>108966</v>
      </c>
      <c r="F258" s="81">
        <v>101038</v>
      </c>
      <c r="G258" s="81">
        <v>2699</v>
      </c>
      <c r="H258" s="81">
        <v>103737</v>
      </c>
      <c r="I258" s="81">
        <v>5229</v>
      </c>
      <c r="J258" s="81">
        <v>-5229</v>
      </c>
      <c r="K258" s="81">
        <v>-4104</v>
      </c>
      <c r="L258" s="81">
        <v>-1125</v>
      </c>
      <c r="M258" s="81">
        <v>2742</v>
      </c>
      <c r="N258" s="81">
        <v>3867</v>
      </c>
      <c r="O258" s="81"/>
      <c r="P258" s="81"/>
      <c r="Q258" s="81"/>
    </row>
    <row r="259" spans="1:17" ht="15" customHeight="1">
      <c r="A259" t="s">
        <v>1536</v>
      </c>
      <c r="B259" t="s">
        <v>1537</v>
      </c>
      <c r="C259" s="81">
        <v>27813</v>
      </c>
      <c r="D259" s="81">
        <v>55770</v>
      </c>
      <c r="E259" s="81">
        <v>83583</v>
      </c>
      <c r="F259" s="81">
        <v>81033</v>
      </c>
      <c r="G259" s="81">
        <v>3292</v>
      </c>
      <c r="H259" s="81">
        <v>84325</v>
      </c>
      <c r="I259" s="81">
        <v>-742</v>
      </c>
      <c r="J259" s="81">
        <v>742</v>
      </c>
      <c r="K259" s="81"/>
      <c r="L259" s="81">
        <v>742</v>
      </c>
      <c r="M259" s="81">
        <v>1057</v>
      </c>
      <c r="N259" s="81">
        <v>315</v>
      </c>
      <c r="O259" s="81"/>
      <c r="P259" s="81"/>
      <c r="Q259" s="81"/>
    </row>
    <row r="260" spans="1:17" ht="15" customHeight="1">
      <c r="A260" t="s">
        <v>1538</v>
      </c>
      <c r="B260" t="s">
        <v>1539</v>
      </c>
      <c r="C260" s="81">
        <v>33874</v>
      </c>
      <c r="D260" s="81">
        <v>69663</v>
      </c>
      <c r="E260" s="81">
        <v>103537</v>
      </c>
      <c r="F260" s="81">
        <v>97562</v>
      </c>
      <c r="G260" s="81">
        <v>5629</v>
      </c>
      <c r="H260" s="81">
        <v>103191</v>
      </c>
      <c r="I260" s="81">
        <v>346</v>
      </c>
      <c r="J260" s="81">
        <v>-346</v>
      </c>
      <c r="K260" s="81"/>
      <c r="L260" s="81">
        <v>-346</v>
      </c>
      <c r="M260" s="81">
        <v>748</v>
      </c>
      <c r="N260" s="81">
        <v>1094</v>
      </c>
      <c r="O260" s="81"/>
      <c r="P260" s="81"/>
      <c r="Q260" s="81"/>
    </row>
    <row r="261" spans="1:17" ht="15" customHeight="1">
      <c r="A261" t="s">
        <v>1540</v>
      </c>
      <c r="B261" t="s">
        <v>1541</v>
      </c>
      <c r="C261" s="81">
        <v>37381</v>
      </c>
      <c r="D261" s="81">
        <v>42926</v>
      </c>
      <c r="E261" s="81">
        <v>80307</v>
      </c>
      <c r="F261" s="81">
        <v>69377</v>
      </c>
      <c r="G261" s="81">
        <v>7489</v>
      </c>
      <c r="H261" s="81">
        <v>76866</v>
      </c>
      <c r="I261" s="81">
        <v>3441</v>
      </c>
      <c r="J261" s="81">
        <v>-3441</v>
      </c>
      <c r="K261" s="81"/>
      <c r="L261" s="81">
        <v>-3441</v>
      </c>
      <c r="M261" s="81">
        <v>2073</v>
      </c>
      <c r="N261" s="81">
        <v>5514</v>
      </c>
      <c r="O261" s="81"/>
      <c r="P261" s="81"/>
      <c r="Q261" s="81"/>
    </row>
    <row r="262" spans="1:17" ht="15" customHeight="1">
      <c r="A262" t="s">
        <v>1542</v>
      </c>
      <c r="B262" t="s">
        <v>1543</v>
      </c>
      <c r="C262" s="81">
        <v>69322</v>
      </c>
      <c r="D262" s="81">
        <v>110412</v>
      </c>
      <c r="E262" s="81">
        <v>179734</v>
      </c>
      <c r="F262" s="81">
        <v>170558</v>
      </c>
      <c r="G262" s="81">
        <v>13085</v>
      </c>
      <c r="H262" s="81">
        <v>183643</v>
      </c>
      <c r="I262" s="81">
        <v>-3909</v>
      </c>
      <c r="J262" s="81">
        <v>3909</v>
      </c>
      <c r="K262" s="81"/>
      <c r="L262" s="81">
        <v>3909</v>
      </c>
      <c r="M262" s="81">
        <v>5323</v>
      </c>
      <c r="N262" s="81">
        <v>1414</v>
      </c>
      <c r="O262" s="81"/>
      <c r="P262" s="81"/>
      <c r="Q262" s="81"/>
    </row>
    <row r="263" spans="1:17" ht="15" customHeight="1">
      <c r="A263" t="s">
        <v>1544</v>
      </c>
      <c r="B263" t="s">
        <v>1545</v>
      </c>
      <c r="C263" s="81">
        <v>92775</v>
      </c>
      <c r="D263" s="81">
        <v>103289</v>
      </c>
      <c r="E263" s="81">
        <v>196064</v>
      </c>
      <c r="F263" s="81">
        <v>189770</v>
      </c>
      <c r="G263" s="81">
        <v>18699</v>
      </c>
      <c r="H263" s="81">
        <v>208469</v>
      </c>
      <c r="I263" s="81">
        <v>-12405</v>
      </c>
      <c r="J263" s="81">
        <v>12405</v>
      </c>
      <c r="K263" s="81"/>
      <c r="L263" s="81">
        <v>-1186</v>
      </c>
      <c r="M263" s="81">
        <v>264</v>
      </c>
      <c r="N263" s="81">
        <v>1450</v>
      </c>
      <c r="O263" s="81"/>
      <c r="P263" s="81"/>
      <c r="Q263" s="81">
        <v>13591</v>
      </c>
    </row>
    <row r="264" spans="1:17" ht="15" customHeight="1">
      <c r="A264" t="s">
        <v>1546</v>
      </c>
      <c r="B264" t="s">
        <v>1547</v>
      </c>
      <c r="C264" s="81">
        <v>37012</v>
      </c>
      <c r="D264" s="81">
        <v>92130</v>
      </c>
      <c r="E264" s="81">
        <v>129142</v>
      </c>
      <c r="F264" s="81">
        <v>132838</v>
      </c>
      <c r="G264" s="81">
        <v>1791</v>
      </c>
      <c r="H264" s="81">
        <v>134629</v>
      </c>
      <c r="I264" s="81">
        <v>-5487</v>
      </c>
      <c r="J264" s="81">
        <v>5487</v>
      </c>
      <c r="K264" s="81"/>
      <c r="L264" s="81">
        <v>2579</v>
      </c>
      <c r="M264" s="81">
        <v>3744</v>
      </c>
      <c r="N264" s="81">
        <v>1165</v>
      </c>
      <c r="O264" s="81"/>
      <c r="P264" s="81">
        <v>2908</v>
      </c>
      <c r="Q264" s="81"/>
    </row>
    <row r="265" spans="1:17" ht="15" customHeight="1">
      <c r="A265" t="s">
        <v>1548</v>
      </c>
      <c r="B265" t="s">
        <v>1549</v>
      </c>
      <c r="C265" s="81">
        <v>29488</v>
      </c>
      <c r="D265" s="81">
        <v>61456</v>
      </c>
      <c r="E265" s="81">
        <v>90944</v>
      </c>
      <c r="F265" s="81">
        <v>82739</v>
      </c>
      <c r="G265" s="81">
        <v>7259</v>
      </c>
      <c r="H265" s="81">
        <v>89998</v>
      </c>
      <c r="I265" s="81">
        <v>946</v>
      </c>
      <c r="J265" s="81">
        <v>-946</v>
      </c>
      <c r="K265" s="81"/>
      <c r="L265" s="81">
        <v>-946</v>
      </c>
      <c r="M265" s="81">
        <v>2158</v>
      </c>
      <c r="N265" s="81">
        <v>3104</v>
      </c>
      <c r="O265" s="81"/>
      <c r="P265" s="81"/>
      <c r="Q265" s="81"/>
    </row>
    <row r="266" spans="1:17" ht="15" customHeight="1">
      <c r="A266" t="s">
        <v>1550</v>
      </c>
      <c r="B266" t="s">
        <v>1551</v>
      </c>
      <c r="C266" s="81">
        <v>51392</v>
      </c>
      <c r="D266" s="81">
        <v>116725</v>
      </c>
      <c r="E266" s="81">
        <v>168117</v>
      </c>
      <c r="F266" s="81">
        <v>167338</v>
      </c>
      <c r="G266" s="81">
        <v>4282</v>
      </c>
      <c r="H266" s="81">
        <v>171620</v>
      </c>
      <c r="I266" s="81">
        <v>-3503</v>
      </c>
      <c r="J266" s="81">
        <v>3503</v>
      </c>
      <c r="K266" s="81"/>
      <c r="L266" s="81">
        <v>3503</v>
      </c>
      <c r="M266" s="81">
        <v>5628</v>
      </c>
      <c r="N266" s="81">
        <v>2125</v>
      </c>
      <c r="O266" s="81"/>
      <c r="P266" s="81"/>
      <c r="Q266" s="81"/>
    </row>
    <row r="267" spans="1:17" ht="15" customHeight="1">
      <c r="A267" t="s">
        <v>1552</v>
      </c>
      <c r="B267" t="s">
        <v>1553</v>
      </c>
      <c r="C267" s="81">
        <v>288750</v>
      </c>
      <c r="D267" s="81">
        <v>210807</v>
      </c>
      <c r="E267" s="81">
        <v>499557</v>
      </c>
      <c r="F267" s="81">
        <v>618628</v>
      </c>
      <c r="G267" s="81">
        <v>21973</v>
      </c>
      <c r="H267" s="81">
        <v>640601</v>
      </c>
      <c r="I267" s="81">
        <v>-141044</v>
      </c>
      <c r="J267" s="81">
        <v>141044</v>
      </c>
      <c r="K267" s="81">
        <v>140000</v>
      </c>
      <c r="L267" s="81">
        <v>1044</v>
      </c>
      <c r="M267" s="81">
        <v>5144</v>
      </c>
      <c r="N267" s="81">
        <v>4100</v>
      </c>
      <c r="O267" s="81"/>
      <c r="P267" s="81"/>
      <c r="Q267" s="81"/>
    </row>
    <row r="268" spans="1:17" ht="15" customHeight="1">
      <c r="A268" t="s">
        <v>1554</v>
      </c>
      <c r="B268" t="s">
        <v>1555</v>
      </c>
      <c r="C268" s="81">
        <v>45584</v>
      </c>
      <c r="D268" s="81">
        <v>30491</v>
      </c>
      <c r="E268" s="81">
        <v>76075</v>
      </c>
      <c r="F268" s="81">
        <v>64901</v>
      </c>
      <c r="G268" s="81">
        <v>11628</v>
      </c>
      <c r="H268" s="81">
        <v>76529</v>
      </c>
      <c r="I268" s="81">
        <v>-454</v>
      </c>
      <c r="J268" s="81">
        <v>454</v>
      </c>
      <c r="K268" s="81"/>
      <c r="L268" s="81">
        <v>454</v>
      </c>
      <c r="M268" s="81">
        <v>1862</v>
      </c>
      <c r="N268" s="81">
        <v>1408</v>
      </c>
      <c r="O268" s="81"/>
      <c r="P268" s="81"/>
      <c r="Q268" s="81"/>
    </row>
    <row r="269" spans="1:17" ht="15" customHeight="1">
      <c r="A269" t="s">
        <v>1556</v>
      </c>
      <c r="B269" t="s">
        <v>1557</v>
      </c>
      <c r="C269" s="81">
        <v>56329</v>
      </c>
      <c r="D269" s="81">
        <v>69518</v>
      </c>
      <c r="E269" s="81">
        <v>125847</v>
      </c>
      <c r="F269" s="81">
        <v>121270</v>
      </c>
      <c r="G269" s="81">
        <v>5382</v>
      </c>
      <c r="H269" s="81">
        <v>126652</v>
      </c>
      <c r="I269" s="81">
        <v>-805</v>
      </c>
      <c r="J269" s="81">
        <v>805</v>
      </c>
      <c r="K269" s="81"/>
      <c r="L269" s="81">
        <v>805</v>
      </c>
      <c r="M269" s="81">
        <v>3325</v>
      </c>
      <c r="N269" s="81">
        <v>2520</v>
      </c>
      <c r="O269" s="81"/>
      <c r="P269" s="81"/>
      <c r="Q269" s="81"/>
    </row>
    <row r="270" spans="1:17" ht="15" customHeight="1">
      <c r="A270" t="s">
        <v>1558</v>
      </c>
      <c r="B270" t="s">
        <v>1559</v>
      </c>
      <c r="C270" s="81">
        <v>64564</v>
      </c>
      <c r="D270" s="81">
        <v>85322</v>
      </c>
      <c r="E270" s="81">
        <v>149886</v>
      </c>
      <c r="F270" s="81">
        <v>143598</v>
      </c>
      <c r="G270" s="81">
        <v>9437</v>
      </c>
      <c r="H270" s="81">
        <v>153035</v>
      </c>
      <c r="I270" s="81">
        <v>-3149</v>
      </c>
      <c r="J270" s="81">
        <v>3149</v>
      </c>
      <c r="K270" s="81"/>
      <c r="L270" s="81">
        <v>4688</v>
      </c>
      <c r="M270" s="81">
        <v>7009</v>
      </c>
      <c r="N270" s="81">
        <v>2321</v>
      </c>
      <c r="O270" s="81"/>
      <c r="P270" s="81">
        <v>-1539</v>
      </c>
      <c r="Q270" s="81"/>
    </row>
    <row r="271" spans="1:17" ht="15" customHeight="1">
      <c r="A271" t="s">
        <v>1560</v>
      </c>
      <c r="B271" t="s">
        <v>1561</v>
      </c>
      <c r="C271" s="81">
        <v>29358</v>
      </c>
      <c r="D271" s="81">
        <v>74386</v>
      </c>
      <c r="E271" s="81">
        <v>103744</v>
      </c>
      <c r="F271" s="81">
        <v>101824</v>
      </c>
      <c r="G271" s="81">
        <v>1876</v>
      </c>
      <c r="H271" s="81">
        <v>103700</v>
      </c>
      <c r="I271" s="81">
        <v>44</v>
      </c>
      <c r="J271" s="81">
        <v>-44</v>
      </c>
      <c r="K271" s="81"/>
      <c r="L271" s="81">
        <v>-44</v>
      </c>
      <c r="M271" s="81">
        <v>1309</v>
      </c>
      <c r="N271" s="81">
        <v>1353</v>
      </c>
      <c r="O271" s="81"/>
      <c r="P271" s="81"/>
      <c r="Q271" s="81"/>
    </row>
    <row r="272" spans="1:17" ht="15" customHeight="1">
      <c r="A272" t="s">
        <v>1562</v>
      </c>
      <c r="B272" t="s">
        <v>1563</v>
      </c>
      <c r="C272" s="81">
        <v>50287</v>
      </c>
      <c r="D272" s="81">
        <v>96429</v>
      </c>
      <c r="E272" s="81">
        <v>146716</v>
      </c>
      <c r="F272" s="81">
        <v>146464</v>
      </c>
      <c r="G272" s="81">
        <v>1670</v>
      </c>
      <c r="H272" s="81">
        <v>148134</v>
      </c>
      <c r="I272" s="81">
        <v>-1418</v>
      </c>
      <c r="J272" s="81">
        <v>1418</v>
      </c>
      <c r="K272" s="81"/>
      <c r="L272" s="81">
        <v>1418</v>
      </c>
      <c r="M272" s="81">
        <v>3032</v>
      </c>
      <c r="N272" s="81">
        <v>1614</v>
      </c>
      <c r="O272" s="81"/>
      <c r="P272" s="81"/>
      <c r="Q272" s="81"/>
    </row>
    <row r="273" spans="1:17" ht="15" customHeight="1">
      <c r="A273" t="s">
        <v>1564</v>
      </c>
      <c r="B273" t="s">
        <v>1565</v>
      </c>
      <c r="C273" s="81">
        <v>44353</v>
      </c>
      <c r="D273" s="81">
        <v>56655</v>
      </c>
      <c r="E273" s="81">
        <v>101008</v>
      </c>
      <c r="F273" s="81">
        <v>111791</v>
      </c>
      <c r="G273" s="81">
        <v>2561</v>
      </c>
      <c r="H273" s="81">
        <v>114352</v>
      </c>
      <c r="I273" s="81">
        <v>-13344</v>
      </c>
      <c r="J273" s="81">
        <v>13344</v>
      </c>
      <c r="K273" s="81"/>
      <c r="L273" s="81">
        <v>924</v>
      </c>
      <c r="M273" s="81">
        <v>1857</v>
      </c>
      <c r="N273" s="81">
        <v>933</v>
      </c>
      <c r="O273" s="81"/>
      <c r="P273" s="81"/>
      <c r="Q273" s="81">
        <v>12420</v>
      </c>
    </row>
    <row r="274" spans="3:17" ht="15" customHeight="1"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ht="15" customHeight="1">
      <c r="B275" t="s">
        <v>1168</v>
      </c>
      <c r="C275" s="81">
        <v>3503944</v>
      </c>
      <c r="D275" s="81">
        <v>4555559</v>
      </c>
      <c r="E275" s="81">
        <v>8059503</v>
      </c>
      <c r="F275" s="81">
        <v>8424835</v>
      </c>
      <c r="G275" s="81">
        <v>207744</v>
      </c>
      <c r="H275" s="81">
        <v>8632579</v>
      </c>
      <c r="I275" s="81">
        <v>-573076</v>
      </c>
      <c r="J275" s="81">
        <v>573076</v>
      </c>
      <c r="K275" s="81">
        <v>849058</v>
      </c>
      <c r="L275" s="81">
        <v>-311613</v>
      </c>
      <c r="M275" s="81">
        <v>207287</v>
      </c>
      <c r="N275" s="81">
        <v>518900</v>
      </c>
      <c r="O275" s="81"/>
      <c r="P275" s="81">
        <v>9620</v>
      </c>
      <c r="Q275" s="81">
        <v>26011</v>
      </c>
    </row>
    <row r="276" spans="3:17" ht="15" customHeight="1"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ht="15" customHeight="1">
      <c r="A277" t="s">
        <v>1566</v>
      </c>
      <c r="B277" t="s">
        <v>1567</v>
      </c>
      <c r="C277" s="81">
        <v>30093</v>
      </c>
      <c r="D277" s="81">
        <v>603260</v>
      </c>
      <c r="E277" s="81">
        <v>633353</v>
      </c>
      <c r="F277" s="81">
        <v>633253</v>
      </c>
      <c r="G277" s="81">
        <v>11222</v>
      </c>
      <c r="H277" s="81">
        <v>644475</v>
      </c>
      <c r="I277" s="81">
        <v>-11122</v>
      </c>
      <c r="J277" s="81">
        <v>11122</v>
      </c>
      <c r="K277" s="81">
        <v>-5000</v>
      </c>
      <c r="L277" s="81">
        <v>16122</v>
      </c>
      <c r="M277" s="81">
        <v>29724</v>
      </c>
      <c r="N277" s="81">
        <v>13602</v>
      </c>
      <c r="O277" s="81"/>
      <c r="P277" s="81"/>
      <c r="Q277" s="81"/>
    </row>
    <row r="278" spans="1:17" ht="15" customHeight="1">
      <c r="A278" t="s">
        <v>1568</v>
      </c>
      <c r="B278" t="s">
        <v>1569</v>
      </c>
      <c r="C278" s="81">
        <v>869447</v>
      </c>
      <c r="D278" s="81">
        <v>698159</v>
      </c>
      <c r="E278" s="81">
        <v>1567606</v>
      </c>
      <c r="F278" s="81">
        <v>1803890</v>
      </c>
      <c r="G278" s="81">
        <v>3551</v>
      </c>
      <c r="H278" s="81">
        <v>1807441</v>
      </c>
      <c r="I278" s="81">
        <v>-239835</v>
      </c>
      <c r="J278" s="81">
        <v>239835</v>
      </c>
      <c r="K278" s="81">
        <v>234000</v>
      </c>
      <c r="L278" s="81">
        <v>5835</v>
      </c>
      <c r="M278" s="81">
        <v>10322</v>
      </c>
      <c r="N278" s="81">
        <v>4487</v>
      </c>
      <c r="O278" s="81"/>
      <c r="P278" s="81"/>
      <c r="Q278" s="81"/>
    </row>
    <row r="279" spans="1:17" ht="15" customHeight="1">
      <c r="A279" t="s">
        <v>1570</v>
      </c>
      <c r="B279" t="s">
        <v>1571</v>
      </c>
      <c r="C279" s="81">
        <v>196165</v>
      </c>
      <c r="D279" s="81">
        <v>259598</v>
      </c>
      <c r="E279" s="81">
        <v>455763</v>
      </c>
      <c r="F279" s="81">
        <v>453764</v>
      </c>
      <c r="G279" s="81">
        <v>646</v>
      </c>
      <c r="H279" s="81">
        <v>454410</v>
      </c>
      <c r="I279" s="81">
        <v>1353</v>
      </c>
      <c r="J279" s="81">
        <v>-1353</v>
      </c>
      <c r="K279" s="81"/>
      <c r="L279" s="81">
        <v>-1353</v>
      </c>
      <c r="M279" s="81">
        <v>6658</v>
      </c>
      <c r="N279" s="81">
        <v>8011</v>
      </c>
      <c r="O279" s="81"/>
      <c r="P279" s="81"/>
      <c r="Q279" s="81"/>
    </row>
    <row r="280" spans="1:17" ht="15" customHeight="1">
      <c r="A280" t="s">
        <v>1572</v>
      </c>
      <c r="B280" t="s">
        <v>1573</v>
      </c>
      <c r="C280" s="81">
        <v>63192</v>
      </c>
      <c r="D280" s="81">
        <v>119935</v>
      </c>
      <c r="E280" s="81">
        <v>183127</v>
      </c>
      <c r="F280" s="81">
        <v>173319</v>
      </c>
      <c r="G280" s="81">
        <v>10750</v>
      </c>
      <c r="H280" s="81">
        <v>184069</v>
      </c>
      <c r="I280" s="81">
        <v>-942</v>
      </c>
      <c r="J280" s="81">
        <v>942</v>
      </c>
      <c r="K280" s="81"/>
      <c r="L280" s="81">
        <v>942</v>
      </c>
      <c r="M280" s="81">
        <v>2194</v>
      </c>
      <c r="N280" s="81">
        <v>1252</v>
      </c>
      <c r="O280" s="81"/>
      <c r="P280" s="81"/>
      <c r="Q280" s="81"/>
    </row>
    <row r="281" spans="1:17" ht="15" customHeight="1">
      <c r="A281" t="s">
        <v>1574</v>
      </c>
      <c r="B281" t="s">
        <v>1575</v>
      </c>
      <c r="C281" s="81">
        <v>32109</v>
      </c>
      <c r="D281" s="81">
        <v>52774</v>
      </c>
      <c r="E281" s="81">
        <v>84883</v>
      </c>
      <c r="F281" s="81">
        <v>79037</v>
      </c>
      <c r="G281" s="81">
        <v>5713</v>
      </c>
      <c r="H281" s="81">
        <v>84750</v>
      </c>
      <c r="I281" s="81">
        <v>133</v>
      </c>
      <c r="J281" s="81">
        <v>-133</v>
      </c>
      <c r="K281" s="81"/>
      <c r="L281" s="81">
        <v>-133</v>
      </c>
      <c r="M281" s="81">
        <v>434</v>
      </c>
      <c r="N281" s="81">
        <v>567</v>
      </c>
      <c r="O281" s="81"/>
      <c r="P281" s="81"/>
      <c r="Q281" s="81"/>
    </row>
    <row r="282" spans="1:17" ht="15" customHeight="1">
      <c r="A282" t="s">
        <v>1576</v>
      </c>
      <c r="B282" t="s">
        <v>1577</v>
      </c>
      <c r="C282" s="81">
        <v>31816</v>
      </c>
      <c r="D282" s="81">
        <v>59373</v>
      </c>
      <c r="E282" s="81">
        <v>91189</v>
      </c>
      <c r="F282" s="81">
        <v>88159</v>
      </c>
      <c r="G282" s="81">
        <v>1588</v>
      </c>
      <c r="H282" s="81">
        <v>89747</v>
      </c>
      <c r="I282" s="81">
        <v>1442</v>
      </c>
      <c r="J282" s="81">
        <v>-1442</v>
      </c>
      <c r="K282" s="81">
        <v>-5040</v>
      </c>
      <c r="L282" s="81">
        <v>3598</v>
      </c>
      <c r="M282" s="81">
        <v>5189</v>
      </c>
      <c r="N282" s="81">
        <v>1591</v>
      </c>
      <c r="O282" s="81"/>
      <c r="P282" s="81"/>
      <c r="Q282" s="81"/>
    </row>
    <row r="283" spans="1:17" ht="15" customHeight="1">
      <c r="A283" t="s">
        <v>1578</v>
      </c>
      <c r="B283" t="s">
        <v>1579</v>
      </c>
      <c r="C283" s="81">
        <v>30562</v>
      </c>
      <c r="D283" s="81">
        <v>58361</v>
      </c>
      <c r="E283" s="81">
        <v>88923</v>
      </c>
      <c r="F283" s="81">
        <v>90970</v>
      </c>
      <c r="G283" s="81">
        <v>6640</v>
      </c>
      <c r="H283" s="81">
        <v>97610</v>
      </c>
      <c r="I283" s="81">
        <v>-8687</v>
      </c>
      <c r="J283" s="81">
        <v>8687</v>
      </c>
      <c r="K283" s="81">
        <v>7000</v>
      </c>
      <c r="L283" s="81">
        <v>1687</v>
      </c>
      <c r="M283" s="81">
        <v>4689</v>
      </c>
      <c r="N283" s="81">
        <v>3002</v>
      </c>
      <c r="O283" s="81"/>
      <c r="P283" s="81"/>
      <c r="Q283" s="81"/>
    </row>
    <row r="284" spans="1:17" ht="15" customHeight="1">
      <c r="A284" t="s">
        <v>1580</v>
      </c>
      <c r="B284" t="s">
        <v>1581</v>
      </c>
      <c r="C284" s="81">
        <v>24845</v>
      </c>
      <c r="D284" s="81">
        <v>46530</v>
      </c>
      <c r="E284" s="81">
        <v>71375</v>
      </c>
      <c r="F284" s="81">
        <v>70263</v>
      </c>
      <c r="G284" s="81">
        <v>1051</v>
      </c>
      <c r="H284" s="81">
        <v>71314</v>
      </c>
      <c r="I284" s="81">
        <v>61</v>
      </c>
      <c r="J284" s="81">
        <v>-61</v>
      </c>
      <c r="K284" s="81"/>
      <c r="L284" s="81">
        <v>-61</v>
      </c>
      <c r="M284" s="81">
        <v>356</v>
      </c>
      <c r="N284" s="81">
        <v>417</v>
      </c>
      <c r="O284" s="81"/>
      <c r="P284" s="81"/>
      <c r="Q284" s="81"/>
    </row>
    <row r="285" spans="1:17" ht="15" customHeight="1">
      <c r="A285" t="s">
        <v>1582</v>
      </c>
      <c r="B285" t="s">
        <v>1583</v>
      </c>
      <c r="C285" s="81">
        <v>45553</v>
      </c>
      <c r="D285" s="81">
        <v>139023</v>
      </c>
      <c r="E285" s="81">
        <v>184576</v>
      </c>
      <c r="F285" s="81">
        <v>180878</v>
      </c>
      <c r="G285" s="81">
        <v>1751</v>
      </c>
      <c r="H285" s="81">
        <v>182629</v>
      </c>
      <c r="I285" s="81">
        <v>1947</v>
      </c>
      <c r="J285" s="81">
        <v>-1947</v>
      </c>
      <c r="K285" s="81"/>
      <c r="L285" s="81">
        <v>-1947</v>
      </c>
      <c r="M285" s="81">
        <v>8542</v>
      </c>
      <c r="N285" s="81">
        <v>10489</v>
      </c>
      <c r="O285" s="81"/>
      <c r="P285" s="81"/>
      <c r="Q285" s="81"/>
    </row>
    <row r="286" spans="1:17" ht="15" customHeight="1">
      <c r="A286" t="s">
        <v>1584</v>
      </c>
      <c r="B286" t="s">
        <v>1585</v>
      </c>
      <c r="C286" s="81">
        <v>38818</v>
      </c>
      <c r="D286" s="81">
        <v>26639</v>
      </c>
      <c r="E286" s="81">
        <v>65457</v>
      </c>
      <c r="F286" s="81">
        <v>46001</v>
      </c>
      <c r="G286" s="81">
        <v>22065</v>
      </c>
      <c r="H286" s="81">
        <v>68066</v>
      </c>
      <c r="I286" s="81">
        <v>-2609</v>
      </c>
      <c r="J286" s="81">
        <v>2609</v>
      </c>
      <c r="K286" s="81"/>
      <c r="L286" s="81">
        <v>2609</v>
      </c>
      <c r="M286" s="81">
        <v>5032</v>
      </c>
      <c r="N286" s="81">
        <v>2423</v>
      </c>
      <c r="O286" s="81"/>
      <c r="P286" s="81"/>
      <c r="Q286" s="81"/>
    </row>
    <row r="287" spans="1:17" ht="15" customHeight="1">
      <c r="A287" t="s">
        <v>1586</v>
      </c>
      <c r="B287" t="s">
        <v>1587</v>
      </c>
      <c r="C287" s="81">
        <v>68894</v>
      </c>
      <c r="D287" s="81">
        <v>86990</v>
      </c>
      <c r="E287" s="81">
        <v>155884</v>
      </c>
      <c r="F287" s="81">
        <v>162741</v>
      </c>
      <c r="G287" s="81">
        <v>2173</v>
      </c>
      <c r="H287" s="81">
        <v>164914</v>
      </c>
      <c r="I287" s="81">
        <v>-9030</v>
      </c>
      <c r="J287" s="81">
        <v>9030</v>
      </c>
      <c r="K287" s="81">
        <v>10000</v>
      </c>
      <c r="L287" s="81">
        <v>-970</v>
      </c>
      <c r="M287" s="81">
        <v>2167</v>
      </c>
      <c r="N287" s="81">
        <v>3137</v>
      </c>
      <c r="O287" s="81"/>
      <c r="P287" s="81"/>
      <c r="Q287" s="81"/>
    </row>
    <row r="288" spans="1:17" ht="15" customHeight="1">
      <c r="A288" t="s">
        <v>1588</v>
      </c>
      <c r="B288" t="s">
        <v>1589</v>
      </c>
      <c r="C288" s="81">
        <v>22807</v>
      </c>
      <c r="D288" s="81">
        <v>56210</v>
      </c>
      <c r="E288" s="81">
        <v>79017</v>
      </c>
      <c r="F288" s="81">
        <v>89681</v>
      </c>
      <c r="G288" s="81">
        <v>3747</v>
      </c>
      <c r="H288" s="81">
        <v>93428</v>
      </c>
      <c r="I288" s="81">
        <v>-14411</v>
      </c>
      <c r="J288" s="81">
        <v>14411</v>
      </c>
      <c r="K288" s="81">
        <v>11700</v>
      </c>
      <c r="L288" s="81">
        <v>2711</v>
      </c>
      <c r="M288" s="81">
        <v>4848</v>
      </c>
      <c r="N288" s="81">
        <v>2137</v>
      </c>
      <c r="O288" s="81"/>
      <c r="P288" s="81"/>
      <c r="Q288" s="81"/>
    </row>
    <row r="289" spans="1:17" ht="15" customHeight="1">
      <c r="A289" t="s">
        <v>1590</v>
      </c>
      <c r="B289" t="s">
        <v>1591</v>
      </c>
      <c r="C289" s="81">
        <v>42500</v>
      </c>
      <c r="D289" s="81">
        <v>67827</v>
      </c>
      <c r="E289" s="81">
        <v>110327</v>
      </c>
      <c r="F289" s="81">
        <v>106079</v>
      </c>
      <c r="G289" s="81">
        <v>3756</v>
      </c>
      <c r="H289" s="81">
        <v>109835</v>
      </c>
      <c r="I289" s="81">
        <v>492</v>
      </c>
      <c r="J289" s="81">
        <v>-492</v>
      </c>
      <c r="K289" s="81"/>
      <c r="L289" s="81">
        <v>-492</v>
      </c>
      <c r="M289" s="81">
        <v>4634</v>
      </c>
      <c r="N289" s="81">
        <v>5126</v>
      </c>
      <c r="O289" s="81"/>
      <c r="P289" s="81"/>
      <c r="Q289" s="81"/>
    </row>
    <row r="290" spans="1:17" ht="15" customHeight="1">
      <c r="A290" t="s">
        <v>1592</v>
      </c>
      <c r="B290" t="s">
        <v>1593</v>
      </c>
      <c r="C290" s="81">
        <v>31920</v>
      </c>
      <c r="D290" s="81">
        <v>71792</v>
      </c>
      <c r="E290" s="81">
        <v>103712</v>
      </c>
      <c r="F290" s="81">
        <v>103670</v>
      </c>
      <c r="G290" s="81">
        <v>3681</v>
      </c>
      <c r="H290" s="81">
        <v>107351</v>
      </c>
      <c r="I290" s="81">
        <v>-3639</v>
      </c>
      <c r="J290" s="81">
        <v>3639</v>
      </c>
      <c r="K290" s="81">
        <v>4000</v>
      </c>
      <c r="L290" s="81">
        <v>-361</v>
      </c>
      <c r="M290" s="81">
        <v>342</v>
      </c>
      <c r="N290" s="81">
        <v>703</v>
      </c>
      <c r="O290" s="81"/>
      <c r="P290" s="81"/>
      <c r="Q290" s="81"/>
    </row>
    <row r="291" spans="1:17" ht="15" customHeight="1">
      <c r="A291" t="s">
        <v>1594</v>
      </c>
      <c r="B291" t="s">
        <v>1595</v>
      </c>
      <c r="C291" s="81">
        <v>44110</v>
      </c>
      <c r="D291" s="81">
        <v>48409</v>
      </c>
      <c r="E291" s="81">
        <v>92519</v>
      </c>
      <c r="F291" s="81">
        <v>77636</v>
      </c>
      <c r="G291" s="81">
        <v>10961</v>
      </c>
      <c r="H291" s="81">
        <v>88597</v>
      </c>
      <c r="I291" s="81">
        <v>3922</v>
      </c>
      <c r="J291" s="81">
        <v>-3922</v>
      </c>
      <c r="K291" s="81"/>
      <c r="L291" s="81">
        <v>-1022</v>
      </c>
      <c r="M291" s="81">
        <v>402</v>
      </c>
      <c r="N291" s="81">
        <v>1424</v>
      </c>
      <c r="O291" s="81"/>
      <c r="P291" s="81">
        <v>-2900</v>
      </c>
      <c r="Q291" s="81"/>
    </row>
    <row r="292" spans="1:17" ht="15" customHeight="1">
      <c r="A292" t="s">
        <v>1596</v>
      </c>
      <c r="B292" t="s">
        <v>1597</v>
      </c>
      <c r="C292" s="81">
        <v>33789</v>
      </c>
      <c r="D292" s="81">
        <v>94934</v>
      </c>
      <c r="E292" s="81">
        <v>128723</v>
      </c>
      <c r="F292" s="81">
        <v>136179</v>
      </c>
      <c r="G292" s="81">
        <v>1019</v>
      </c>
      <c r="H292" s="81">
        <v>137198</v>
      </c>
      <c r="I292" s="81">
        <v>-8475</v>
      </c>
      <c r="J292" s="81">
        <v>8475</v>
      </c>
      <c r="K292" s="81">
        <v>1000</v>
      </c>
      <c r="L292" s="81">
        <v>7475</v>
      </c>
      <c r="M292" s="81">
        <v>8172</v>
      </c>
      <c r="N292" s="81">
        <v>697</v>
      </c>
      <c r="O292" s="81"/>
      <c r="P292" s="81"/>
      <c r="Q292" s="81"/>
    </row>
    <row r="293" spans="1:17" ht="15" customHeight="1">
      <c r="A293" t="s">
        <v>1598</v>
      </c>
      <c r="B293" t="s">
        <v>1599</v>
      </c>
      <c r="C293" s="81">
        <v>41999</v>
      </c>
      <c r="D293" s="81">
        <v>51142</v>
      </c>
      <c r="E293" s="81">
        <v>93141</v>
      </c>
      <c r="F293" s="81">
        <v>88253</v>
      </c>
      <c r="G293" s="81">
        <v>3127</v>
      </c>
      <c r="H293" s="81">
        <v>91380</v>
      </c>
      <c r="I293" s="81">
        <v>1761</v>
      </c>
      <c r="J293" s="81">
        <v>-1761</v>
      </c>
      <c r="K293" s="81">
        <v>-3720</v>
      </c>
      <c r="L293" s="81">
        <v>1959</v>
      </c>
      <c r="M293" s="81">
        <v>2018</v>
      </c>
      <c r="N293" s="81">
        <v>59</v>
      </c>
      <c r="O293" s="81"/>
      <c r="P293" s="81"/>
      <c r="Q293" s="81"/>
    </row>
    <row r="294" spans="1:17" ht="15" customHeight="1">
      <c r="A294" t="s">
        <v>1600</v>
      </c>
      <c r="B294" t="s">
        <v>1601</v>
      </c>
      <c r="C294" s="81">
        <v>28600</v>
      </c>
      <c r="D294" s="81">
        <v>38134</v>
      </c>
      <c r="E294" s="81">
        <v>66734</v>
      </c>
      <c r="F294" s="81">
        <v>56807</v>
      </c>
      <c r="G294" s="81">
        <v>8906</v>
      </c>
      <c r="H294" s="81">
        <v>65713</v>
      </c>
      <c r="I294" s="81">
        <v>1021</v>
      </c>
      <c r="J294" s="81">
        <v>-1021</v>
      </c>
      <c r="K294" s="81"/>
      <c r="L294" s="81">
        <v>-1021</v>
      </c>
      <c r="M294" s="81">
        <v>1637</v>
      </c>
      <c r="N294" s="81">
        <v>2658</v>
      </c>
      <c r="O294" s="81"/>
      <c r="P294" s="81"/>
      <c r="Q294" s="81"/>
    </row>
    <row r="295" spans="1:17" ht="15" customHeight="1">
      <c r="A295" t="s">
        <v>1602</v>
      </c>
      <c r="B295" t="s">
        <v>1603</v>
      </c>
      <c r="C295" s="81">
        <v>30794</v>
      </c>
      <c r="D295" s="81">
        <v>12558</v>
      </c>
      <c r="E295" s="81">
        <v>43352</v>
      </c>
      <c r="F295" s="81">
        <v>31588</v>
      </c>
      <c r="G295" s="81">
        <v>13340</v>
      </c>
      <c r="H295" s="81">
        <v>44928</v>
      </c>
      <c r="I295" s="81">
        <v>-1576</v>
      </c>
      <c r="J295" s="81">
        <v>1576</v>
      </c>
      <c r="K295" s="81"/>
      <c r="L295" s="81">
        <v>1576</v>
      </c>
      <c r="M295" s="81">
        <v>2013</v>
      </c>
      <c r="N295" s="81">
        <v>437</v>
      </c>
      <c r="O295" s="81"/>
      <c r="P295" s="81"/>
      <c r="Q295" s="81"/>
    </row>
    <row r="296" spans="1:17" ht="15" customHeight="1">
      <c r="A296" t="s">
        <v>1604</v>
      </c>
      <c r="B296" t="s">
        <v>1605</v>
      </c>
      <c r="C296" s="81">
        <v>18698</v>
      </c>
      <c r="D296" s="81">
        <v>18122</v>
      </c>
      <c r="E296" s="81">
        <v>36820</v>
      </c>
      <c r="F296" s="81">
        <v>38378</v>
      </c>
      <c r="G296" s="81">
        <v>862</v>
      </c>
      <c r="H296" s="81">
        <v>39240</v>
      </c>
      <c r="I296" s="81">
        <v>-2420</v>
      </c>
      <c r="J296" s="81">
        <v>2420</v>
      </c>
      <c r="K296" s="81"/>
      <c r="L296" s="81">
        <v>2420</v>
      </c>
      <c r="M296" s="81">
        <v>2911</v>
      </c>
      <c r="N296" s="81">
        <v>491</v>
      </c>
      <c r="O296" s="81"/>
      <c r="P296" s="81"/>
      <c r="Q296" s="81"/>
    </row>
    <row r="297" spans="1:17" ht="15" customHeight="1">
      <c r="A297" t="s">
        <v>1606</v>
      </c>
      <c r="B297" t="s">
        <v>1607</v>
      </c>
      <c r="C297" s="81">
        <v>19550</v>
      </c>
      <c r="D297" s="81">
        <v>64876</v>
      </c>
      <c r="E297" s="81">
        <v>84426</v>
      </c>
      <c r="F297" s="81">
        <v>84145</v>
      </c>
      <c r="G297" s="81">
        <v>1758</v>
      </c>
      <c r="H297" s="81">
        <v>85903</v>
      </c>
      <c r="I297" s="81">
        <v>-1477</v>
      </c>
      <c r="J297" s="81">
        <v>1477</v>
      </c>
      <c r="K297" s="81"/>
      <c r="L297" s="81">
        <v>1477</v>
      </c>
      <c r="M297" s="81">
        <v>2539</v>
      </c>
      <c r="N297" s="81">
        <v>1062</v>
      </c>
      <c r="O297" s="81"/>
      <c r="P297" s="81"/>
      <c r="Q297" s="81"/>
    </row>
    <row r="298" spans="1:17" ht="15" customHeight="1">
      <c r="A298" t="s">
        <v>1608</v>
      </c>
      <c r="B298" t="s">
        <v>1609</v>
      </c>
      <c r="C298" s="81">
        <v>46920</v>
      </c>
      <c r="D298" s="81">
        <v>98698</v>
      </c>
      <c r="E298" s="81">
        <v>145618</v>
      </c>
      <c r="F298" s="81">
        <v>140531</v>
      </c>
      <c r="G298" s="81">
        <v>3818</v>
      </c>
      <c r="H298" s="81">
        <v>144349</v>
      </c>
      <c r="I298" s="81">
        <v>1269</v>
      </c>
      <c r="J298" s="81">
        <v>-1269</v>
      </c>
      <c r="K298" s="81">
        <v>-2124</v>
      </c>
      <c r="L298" s="81">
        <v>855</v>
      </c>
      <c r="M298" s="81">
        <v>5142</v>
      </c>
      <c r="N298" s="81">
        <v>4287</v>
      </c>
      <c r="O298" s="81"/>
      <c r="P298" s="81"/>
      <c r="Q298" s="81"/>
    </row>
    <row r="299" spans="1:17" ht="15" customHeight="1">
      <c r="A299" t="s">
        <v>1610</v>
      </c>
      <c r="B299" t="s">
        <v>1611</v>
      </c>
      <c r="C299" s="81">
        <v>36174</v>
      </c>
      <c r="D299" s="81">
        <v>70912</v>
      </c>
      <c r="E299" s="81">
        <v>107086</v>
      </c>
      <c r="F299" s="81">
        <v>102599</v>
      </c>
      <c r="G299" s="81">
        <v>5852</v>
      </c>
      <c r="H299" s="81">
        <v>108451</v>
      </c>
      <c r="I299" s="81">
        <v>-1365</v>
      </c>
      <c r="J299" s="81">
        <v>1365</v>
      </c>
      <c r="K299" s="81">
        <v>1568</v>
      </c>
      <c r="L299" s="81">
        <v>-203</v>
      </c>
      <c r="M299" s="81">
        <v>3685</v>
      </c>
      <c r="N299" s="81">
        <v>3888</v>
      </c>
      <c r="O299" s="81"/>
      <c r="P299" s="81"/>
      <c r="Q299" s="81"/>
    </row>
    <row r="300" spans="1:17" ht="15" customHeight="1">
      <c r="A300" t="s">
        <v>1612</v>
      </c>
      <c r="B300" t="s">
        <v>1613</v>
      </c>
      <c r="C300" s="81">
        <v>22836</v>
      </c>
      <c r="D300" s="81">
        <v>30863</v>
      </c>
      <c r="E300" s="81">
        <v>53699</v>
      </c>
      <c r="F300" s="81">
        <v>51279</v>
      </c>
      <c r="G300" s="81">
        <v>6811</v>
      </c>
      <c r="H300" s="81">
        <v>58090</v>
      </c>
      <c r="I300" s="81">
        <v>-4391</v>
      </c>
      <c r="J300" s="81">
        <v>4391</v>
      </c>
      <c r="K300" s="81"/>
      <c r="L300" s="81">
        <v>1391</v>
      </c>
      <c r="M300" s="81">
        <v>2387</v>
      </c>
      <c r="N300" s="81">
        <v>996</v>
      </c>
      <c r="O300" s="81">
        <v>3000</v>
      </c>
      <c r="P300" s="81"/>
      <c r="Q300" s="81"/>
    </row>
    <row r="301" spans="1:17" ht="15" customHeight="1">
      <c r="A301" t="s">
        <v>1614</v>
      </c>
      <c r="B301" t="s">
        <v>1615</v>
      </c>
      <c r="C301" s="81">
        <v>49758</v>
      </c>
      <c r="D301" s="81">
        <v>53330</v>
      </c>
      <c r="E301" s="81">
        <v>103088</v>
      </c>
      <c r="F301" s="81">
        <v>98798</v>
      </c>
      <c r="G301" s="81">
        <v>2934</v>
      </c>
      <c r="H301" s="81">
        <v>101732</v>
      </c>
      <c r="I301" s="81">
        <v>1356</v>
      </c>
      <c r="J301" s="81">
        <v>-1356</v>
      </c>
      <c r="K301" s="81">
        <v>-2790</v>
      </c>
      <c r="L301" s="81">
        <v>1434</v>
      </c>
      <c r="M301" s="81">
        <v>2597</v>
      </c>
      <c r="N301" s="81">
        <v>1163</v>
      </c>
      <c r="O301" s="81"/>
      <c r="P301" s="81"/>
      <c r="Q301" s="81"/>
    </row>
    <row r="302" spans="1:17" ht="15" customHeight="1">
      <c r="A302" t="s">
        <v>1616</v>
      </c>
      <c r="B302" t="s">
        <v>1617</v>
      </c>
      <c r="C302" s="81">
        <v>25310</v>
      </c>
      <c r="D302" s="81">
        <v>61880</v>
      </c>
      <c r="E302" s="81">
        <v>87190</v>
      </c>
      <c r="F302" s="81">
        <v>85496</v>
      </c>
      <c r="G302" s="81">
        <v>5765</v>
      </c>
      <c r="H302" s="81">
        <v>91261</v>
      </c>
      <c r="I302" s="81">
        <v>-4071</v>
      </c>
      <c r="J302" s="81">
        <v>4071</v>
      </c>
      <c r="K302" s="81">
        <v>-500</v>
      </c>
      <c r="L302" s="81">
        <v>4571</v>
      </c>
      <c r="M302" s="81">
        <v>9293</v>
      </c>
      <c r="N302" s="81">
        <v>4722</v>
      </c>
      <c r="O302" s="81"/>
      <c r="P302" s="81"/>
      <c r="Q302" s="81"/>
    </row>
    <row r="303" spans="1:17" ht="15" customHeight="1">
      <c r="A303" t="s">
        <v>1618</v>
      </c>
      <c r="B303" t="s">
        <v>1619</v>
      </c>
      <c r="C303" s="81">
        <v>87592</v>
      </c>
      <c r="D303" s="81">
        <v>29538</v>
      </c>
      <c r="E303" s="81">
        <v>117130</v>
      </c>
      <c r="F303" s="81">
        <v>98943</v>
      </c>
      <c r="G303" s="81">
        <v>25148</v>
      </c>
      <c r="H303" s="81">
        <v>124091</v>
      </c>
      <c r="I303" s="81">
        <v>-6961</v>
      </c>
      <c r="J303" s="81">
        <v>6961</v>
      </c>
      <c r="K303" s="81"/>
      <c r="L303" s="81">
        <v>6961</v>
      </c>
      <c r="M303" s="81">
        <v>6973</v>
      </c>
      <c r="N303" s="81">
        <v>12</v>
      </c>
      <c r="O303" s="81"/>
      <c r="P303" s="81"/>
      <c r="Q303" s="81"/>
    </row>
    <row r="304" spans="3:17" ht="15" customHeight="1"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</row>
    <row r="305" spans="1:17" ht="15" customHeight="1">
      <c r="B305" t="s">
        <v>1168</v>
      </c>
      <c r="C305" s="81">
        <v>2014851</v>
      </c>
      <c r="D305" s="81">
        <v>3019867</v>
      </c>
      <c r="E305" s="81">
        <v>5034718</v>
      </c>
      <c r="F305" s="81">
        <v>5172337</v>
      </c>
      <c r="G305" s="81">
        <v>168635</v>
      </c>
      <c r="H305" s="81">
        <v>5340972</v>
      </c>
      <c r="I305" s="81">
        <v>-306254</v>
      </c>
      <c r="J305" s="81">
        <v>306254</v>
      </c>
      <c r="K305" s="81">
        <v>250094</v>
      </c>
      <c r="L305" s="81">
        <v>56060</v>
      </c>
      <c r="M305" s="81">
        <v>134900</v>
      </c>
      <c r="N305" s="81">
        <v>78840</v>
      </c>
      <c r="O305" s="81">
        <v>3000</v>
      </c>
      <c r="P305" s="81">
        <v>-2900</v>
      </c>
      <c r="Q305" s="81"/>
    </row>
    <row r="306" spans="3:17" ht="15" customHeight="1"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</row>
    <row r="307" spans="1:17" ht="15" customHeight="1">
      <c r="A307" t="s">
        <v>1620</v>
      </c>
      <c r="B307" t="s">
        <v>1621</v>
      </c>
      <c r="C307" s="81">
        <v>120456</v>
      </c>
      <c r="D307" s="81">
        <v>2374015</v>
      </c>
      <c r="E307" s="81">
        <v>2494471</v>
      </c>
      <c r="F307" s="81">
        <v>2394397</v>
      </c>
      <c r="G307" s="81"/>
      <c r="H307" s="81">
        <v>2394397</v>
      </c>
      <c r="I307" s="81">
        <v>100074</v>
      </c>
      <c r="J307" s="81">
        <v>-100074</v>
      </c>
      <c r="K307" s="81"/>
      <c r="L307" s="81">
        <v>-100074</v>
      </c>
      <c r="M307" s="81">
        <v>8276</v>
      </c>
      <c r="N307" s="81">
        <v>108350</v>
      </c>
      <c r="O307" s="81"/>
      <c r="P307" s="81"/>
      <c r="Q307" s="81"/>
    </row>
    <row r="308" spans="1:17" ht="15" customHeight="1">
      <c r="A308" t="s">
        <v>1622</v>
      </c>
      <c r="B308" t="s">
        <v>1623</v>
      </c>
      <c r="C308" s="81">
        <v>1589905</v>
      </c>
      <c r="D308" s="81">
        <v>843999</v>
      </c>
      <c r="E308" s="81">
        <v>2433904</v>
      </c>
      <c r="F308" s="81">
        <v>2318640</v>
      </c>
      <c r="G308" s="81">
        <v>6075</v>
      </c>
      <c r="H308" s="81">
        <v>2324715</v>
      </c>
      <c r="I308" s="81">
        <v>109189</v>
      </c>
      <c r="J308" s="81">
        <v>-109189</v>
      </c>
      <c r="K308" s="81">
        <v>-52000</v>
      </c>
      <c r="L308" s="81">
        <v>-11534</v>
      </c>
      <c r="M308" s="81">
        <v>22853</v>
      </c>
      <c r="N308" s="81">
        <v>34387</v>
      </c>
      <c r="O308" s="81"/>
      <c r="P308" s="81"/>
      <c r="Q308" s="81">
        <v>-45655</v>
      </c>
    </row>
    <row r="309" spans="1:17" ht="15" customHeight="1">
      <c r="A309" t="s">
        <v>1624</v>
      </c>
      <c r="B309" t="s">
        <v>1625</v>
      </c>
      <c r="C309" s="81">
        <v>133054</v>
      </c>
      <c r="D309" s="81">
        <v>144059</v>
      </c>
      <c r="E309" s="81">
        <v>277113</v>
      </c>
      <c r="F309" s="81">
        <v>283135</v>
      </c>
      <c r="G309" s="81">
        <v>2557</v>
      </c>
      <c r="H309" s="81">
        <v>285692</v>
      </c>
      <c r="I309" s="81">
        <v>-8579</v>
      </c>
      <c r="J309" s="81">
        <v>8579</v>
      </c>
      <c r="K309" s="81">
        <v>7800</v>
      </c>
      <c r="L309" s="81">
        <v>779</v>
      </c>
      <c r="M309" s="81">
        <v>1421</v>
      </c>
      <c r="N309" s="81">
        <v>642</v>
      </c>
      <c r="O309" s="81"/>
      <c r="P309" s="81"/>
      <c r="Q309" s="81"/>
    </row>
    <row r="310" spans="1:17" ht="15" customHeight="1">
      <c r="A310" t="s">
        <v>1626</v>
      </c>
      <c r="B310" t="s">
        <v>1627</v>
      </c>
      <c r="C310" s="81">
        <v>65395</v>
      </c>
      <c r="D310" s="81">
        <v>57414</v>
      </c>
      <c r="E310" s="81">
        <v>122809</v>
      </c>
      <c r="F310" s="81">
        <v>119660</v>
      </c>
      <c r="G310" s="81">
        <v>3036</v>
      </c>
      <c r="H310" s="81">
        <v>122696</v>
      </c>
      <c r="I310" s="81">
        <v>113</v>
      </c>
      <c r="J310" s="81">
        <v>-113</v>
      </c>
      <c r="K310" s="81"/>
      <c r="L310" s="81">
        <v>-113</v>
      </c>
      <c r="M310" s="81">
        <v>847</v>
      </c>
      <c r="N310" s="81">
        <v>960</v>
      </c>
      <c r="O310" s="81"/>
      <c r="P310" s="81"/>
      <c r="Q310" s="81"/>
    </row>
    <row r="311" spans="1:17" ht="15" customHeight="1">
      <c r="A311" t="s">
        <v>1628</v>
      </c>
      <c r="B311" t="s">
        <v>1629</v>
      </c>
      <c r="C311" s="81">
        <v>62710</v>
      </c>
      <c r="D311" s="81">
        <v>71832</v>
      </c>
      <c r="E311" s="81">
        <v>134542</v>
      </c>
      <c r="F311" s="81">
        <v>122439</v>
      </c>
      <c r="G311" s="81">
        <v>8944</v>
      </c>
      <c r="H311" s="81">
        <v>131383</v>
      </c>
      <c r="I311" s="81">
        <v>3159</v>
      </c>
      <c r="J311" s="81">
        <v>-3159</v>
      </c>
      <c r="K311" s="81"/>
      <c r="L311" s="81">
        <v>-3159</v>
      </c>
      <c r="M311" s="81">
        <v>4634</v>
      </c>
      <c r="N311" s="81">
        <v>7793</v>
      </c>
      <c r="O311" s="81"/>
      <c r="P311" s="81"/>
      <c r="Q311" s="81"/>
    </row>
    <row r="312" spans="1:17" ht="15" customHeight="1">
      <c r="A312" t="s">
        <v>1630</v>
      </c>
      <c r="B312" t="s">
        <v>1631</v>
      </c>
      <c r="C312" s="81">
        <v>31915</v>
      </c>
      <c r="D312" s="81">
        <v>11564</v>
      </c>
      <c r="E312" s="81">
        <v>43479</v>
      </c>
      <c r="F312" s="81">
        <v>43866</v>
      </c>
      <c r="G312" s="81">
        <v>6406</v>
      </c>
      <c r="H312" s="81">
        <v>50272</v>
      </c>
      <c r="I312" s="81">
        <v>-6793</v>
      </c>
      <c r="J312" s="81">
        <v>6793</v>
      </c>
      <c r="K312" s="81">
        <v>4600</v>
      </c>
      <c r="L312" s="81">
        <v>2193</v>
      </c>
      <c r="M312" s="81">
        <v>3756</v>
      </c>
      <c r="N312" s="81">
        <v>1563</v>
      </c>
      <c r="O312" s="81"/>
      <c r="P312" s="81"/>
      <c r="Q312" s="81"/>
    </row>
    <row r="313" spans="1:17" ht="15" customHeight="1">
      <c r="A313" t="s">
        <v>1632</v>
      </c>
      <c r="B313" t="s">
        <v>1633</v>
      </c>
      <c r="C313" s="81">
        <v>64088</v>
      </c>
      <c r="D313" s="81">
        <v>63025</v>
      </c>
      <c r="E313" s="81">
        <v>127113</v>
      </c>
      <c r="F313" s="81">
        <v>126681</v>
      </c>
      <c r="G313" s="81">
        <v>1137</v>
      </c>
      <c r="H313" s="81">
        <v>127818</v>
      </c>
      <c r="I313" s="81">
        <v>-705</v>
      </c>
      <c r="J313" s="81">
        <v>705</v>
      </c>
      <c r="K313" s="81"/>
      <c r="L313" s="81">
        <v>705</v>
      </c>
      <c r="M313" s="81">
        <v>9746</v>
      </c>
      <c r="N313" s="81">
        <v>9041</v>
      </c>
      <c r="O313" s="81"/>
      <c r="P313" s="81"/>
      <c r="Q313" s="81"/>
    </row>
    <row r="314" spans="1:17" ht="15" customHeight="1">
      <c r="A314" t="s">
        <v>1634</v>
      </c>
      <c r="B314" t="s">
        <v>1635</v>
      </c>
      <c r="C314" s="81">
        <v>171526</v>
      </c>
      <c r="D314" s="81">
        <v>68788</v>
      </c>
      <c r="E314" s="81">
        <v>240314</v>
      </c>
      <c r="F314" s="81">
        <v>176538</v>
      </c>
      <c r="G314" s="81">
        <v>52855</v>
      </c>
      <c r="H314" s="81">
        <v>229393</v>
      </c>
      <c r="I314" s="81">
        <v>10921</v>
      </c>
      <c r="J314" s="81">
        <v>-10921</v>
      </c>
      <c r="K314" s="81"/>
      <c r="L314" s="81">
        <v>-10921</v>
      </c>
      <c r="M314" s="81">
        <v>5878</v>
      </c>
      <c r="N314" s="81">
        <v>16799</v>
      </c>
      <c r="O314" s="81"/>
      <c r="P314" s="81"/>
      <c r="Q314" s="81"/>
    </row>
    <row r="315" spans="1:17" ht="15" customHeight="1">
      <c r="A315" t="s">
        <v>1636</v>
      </c>
      <c r="B315" t="s">
        <v>1637</v>
      </c>
      <c r="C315" s="81">
        <v>63915</v>
      </c>
      <c r="D315" s="81">
        <v>104690</v>
      </c>
      <c r="E315" s="81">
        <v>168605</v>
      </c>
      <c r="F315" s="81">
        <v>155969</v>
      </c>
      <c r="G315" s="81">
        <v>8305</v>
      </c>
      <c r="H315" s="81">
        <v>164274</v>
      </c>
      <c r="I315" s="81">
        <v>4331</v>
      </c>
      <c r="J315" s="81">
        <v>-4331</v>
      </c>
      <c r="K315" s="81">
        <v>-2142</v>
      </c>
      <c r="L315" s="81">
        <v>-2189</v>
      </c>
      <c r="M315" s="81">
        <v>8714</v>
      </c>
      <c r="N315" s="81">
        <v>10903</v>
      </c>
      <c r="O315" s="81"/>
      <c r="P315" s="81"/>
      <c r="Q315" s="81"/>
    </row>
    <row r="316" spans="1:17" ht="15" customHeight="1">
      <c r="A316" t="s">
        <v>1638</v>
      </c>
      <c r="B316" t="s">
        <v>1639</v>
      </c>
      <c r="C316" s="81">
        <v>51250</v>
      </c>
      <c r="D316" s="81">
        <v>45444</v>
      </c>
      <c r="E316" s="81">
        <v>96694</v>
      </c>
      <c r="F316" s="81">
        <v>98527</v>
      </c>
      <c r="G316" s="81">
        <v>3904</v>
      </c>
      <c r="H316" s="81">
        <v>102431</v>
      </c>
      <c r="I316" s="81">
        <v>-5737</v>
      </c>
      <c r="J316" s="81">
        <v>5737</v>
      </c>
      <c r="K316" s="81">
        <v>10000</v>
      </c>
      <c r="L316" s="81">
        <v>-4263</v>
      </c>
      <c r="M316" s="81">
        <v>8090</v>
      </c>
      <c r="N316" s="81">
        <v>12353</v>
      </c>
      <c r="O316" s="81"/>
      <c r="P316" s="81"/>
      <c r="Q316" s="81"/>
    </row>
    <row r="317" spans="1:17" ht="15" customHeight="1">
      <c r="A317" t="s">
        <v>1640</v>
      </c>
      <c r="B317" t="s">
        <v>1641</v>
      </c>
      <c r="C317" s="81">
        <v>76239</v>
      </c>
      <c r="D317" s="81">
        <v>71379</v>
      </c>
      <c r="E317" s="81">
        <v>147618</v>
      </c>
      <c r="F317" s="81">
        <v>146364</v>
      </c>
      <c r="G317" s="81">
        <v>14108</v>
      </c>
      <c r="H317" s="81">
        <v>160472</v>
      </c>
      <c r="I317" s="81">
        <v>-12854</v>
      </c>
      <c r="J317" s="81">
        <v>12854</v>
      </c>
      <c r="K317" s="81">
        <v>13030</v>
      </c>
      <c r="L317" s="81">
        <v>-176</v>
      </c>
      <c r="M317" s="81">
        <v>7023</v>
      </c>
      <c r="N317" s="81">
        <v>7199</v>
      </c>
      <c r="O317" s="81"/>
      <c r="P317" s="81"/>
      <c r="Q317" s="81"/>
    </row>
    <row r="318" spans="1:17" ht="15" customHeight="1">
      <c r="A318" t="s">
        <v>1642</v>
      </c>
      <c r="B318" t="s">
        <v>1643</v>
      </c>
      <c r="C318" s="81">
        <v>367032</v>
      </c>
      <c r="D318" s="81">
        <v>244531</v>
      </c>
      <c r="E318" s="81">
        <v>611563</v>
      </c>
      <c r="F318" s="81">
        <v>631557</v>
      </c>
      <c r="G318" s="81">
        <v>2778</v>
      </c>
      <c r="H318" s="81">
        <v>634335</v>
      </c>
      <c r="I318" s="81">
        <v>-22772</v>
      </c>
      <c r="J318" s="81">
        <v>22772</v>
      </c>
      <c r="K318" s="81">
        <v>25802</v>
      </c>
      <c r="L318" s="81">
        <v>-3030</v>
      </c>
      <c r="M318" s="81">
        <v>9723</v>
      </c>
      <c r="N318" s="81">
        <v>12753</v>
      </c>
      <c r="O318" s="81"/>
      <c r="P318" s="81"/>
      <c r="Q318" s="81"/>
    </row>
    <row r="319" spans="1:17" ht="15" customHeight="1">
      <c r="A319" t="s">
        <v>1644</v>
      </c>
      <c r="B319" t="s">
        <v>1645</v>
      </c>
      <c r="C319" s="81">
        <v>65549</v>
      </c>
      <c r="D319" s="81">
        <v>36820</v>
      </c>
      <c r="E319" s="81">
        <v>102369</v>
      </c>
      <c r="F319" s="81">
        <v>92345</v>
      </c>
      <c r="G319" s="81">
        <v>11000</v>
      </c>
      <c r="H319" s="81">
        <v>103345</v>
      </c>
      <c r="I319" s="81">
        <v>-976</v>
      </c>
      <c r="J319" s="81">
        <v>976</v>
      </c>
      <c r="K319" s="81"/>
      <c r="L319" s="81">
        <v>976</v>
      </c>
      <c r="M319" s="81">
        <v>4277</v>
      </c>
      <c r="N319" s="81">
        <v>3301</v>
      </c>
      <c r="O319" s="81"/>
      <c r="P319" s="81"/>
      <c r="Q319" s="81"/>
    </row>
    <row r="320" spans="1:17" ht="15" customHeight="1">
      <c r="A320" t="s">
        <v>1646</v>
      </c>
      <c r="B320" t="s">
        <v>1647</v>
      </c>
      <c r="C320" s="81">
        <v>39383</v>
      </c>
      <c r="D320" s="81">
        <v>38788</v>
      </c>
      <c r="E320" s="81">
        <v>78171</v>
      </c>
      <c r="F320" s="81">
        <v>61481</v>
      </c>
      <c r="G320" s="81">
        <v>8396</v>
      </c>
      <c r="H320" s="81">
        <v>69877</v>
      </c>
      <c r="I320" s="81">
        <v>8294</v>
      </c>
      <c r="J320" s="81">
        <v>-8294</v>
      </c>
      <c r="K320" s="81"/>
      <c r="L320" s="81">
        <v>-8294</v>
      </c>
      <c r="M320" s="81">
        <v>9865</v>
      </c>
      <c r="N320" s="81">
        <v>18159</v>
      </c>
      <c r="O320" s="81"/>
      <c r="P320" s="81"/>
      <c r="Q320" s="81"/>
    </row>
    <row r="321" spans="1:17" ht="15" customHeight="1">
      <c r="A321" t="s">
        <v>1648</v>
      </c>
      <c r="B321" t="s">
        <v>1649</v>
      </c>
      <c r="C321" s="81">
        <v>124504</v>
      </c>
      <c r="D321" s="81">
        <v>41961</v>
      </c>
      <c r="E321" s="81">
        <v>166465</v>
      </c>
      <c r="F321" s="81">
        <v>160711</v>
      </c>
      <c r="G321" s="81">
        <v>5990</v>
      </c>
      <c r="H321" s="81">
        <v>166701</v>
      </c>
      <c r="I321" s="81">
        <v>-236</v>
      </c>
      <c r="J321" s="81">
        <v>236</v>
      </c>
      <c r="K321" s="81"/>
      <c r="L321" s="81">
        <v>236</v>
      </c>
      <c r="M321" s="81">
        <v>5579</v>
      </c>
      <c r="N321" s="81">
        <v>5343</v>
      </c>
      <c r="O321" s="81"/>
      <c r="P321" s="81"/>
      <c r="Q321" s="81"/>
    </row>
    <row r="322" spans="1:17" ht="15" customHeight="1">
      <c r="A322" t="s">
        <v>1650</v>
      </c>
      <c r="B322" t="s">
        <v>1651</v>
      </c>
      <c r="C322" s="81">
        <v>109083</v>
      </c>
      <c r="D322" s="81">
        <v>73809</v>
      </c>
      <c r="E322" s="81">
        <v>182892</v>
      </c>
      <c r="F322" s="81">
        <v>175733</v>
      </c>
      <c r="G322" s="81">
        <v>5981</v>
      </c>
      <c r="H322" s="81">
        <v>181714</v>
      </c>
      <c r="I322" s="81">
        <v>1178</v>
      </c>
      <c r="J322" s="81">
        <v>-1178</v>
      </c>
      <c r="K322" s="81">
        <v>20000</v>
      </c>
      <c r="L322" s="81">
        <v>-21178</v>
      </c>
      <c r="M322" s="81">
        <v>624</v>
      </c>
      <c r="N322" s="81">
        <v>21802</v>
      </c>
      <c r="O322" s="81"/>
      <c r="P322" s="81"/>
      <c r="Q322" s="81"/>
    </row>
    <row r="323" spans="1:17" ht="15" customHeight="1">
      <c r="A323" t="s">
        <v>1652</v>
      </c>
      <c r="B323" t="s">
        <v>1653</v>
      </c>
      <c r="C323" s="81">
        <v>168033</v>
      </c>
      <c r="D323" s="81">
        <v>3346</v>
      </c>
      <c r="E323" s="81">
        <v>171379</v>
      </c>
      <c r="F323" s="81">
        <v>128256</v>
      </c>
      <c r="G323" s="81">
        <v>35179</v>
      </c>
      <c r="H323" s="81">
        <v>163435</v>
      </c>
      <c r="I323" s="81">
        <v>7944</v>
      </c>
      <c r="J323" s="81">
        <v>-7944</v>
      </c>
      <c r="K323" s="81"/>
      <c r="L323" s="81">
        <v>-7944</v>
      </c>
      <c r="M323" s="81">
        <v>3591</v>
      </c>
      <c r="N323" s="81">
        <v>11535</v>
      </c>
      <c r="O323" s="81"/>
      <c r="P323" s="81"/>
      <c r="Q323" s="81"/>
    </row>
    <row r="324" spans="1:17" ht="15" customHeight="1">
      <c r="A324" t="s">
        <v>1654</v>
      </c>
      <c r="B324" t="s">
        <v>1655</v>
      </c>
      <c r="C324" s="81">
        <v>43511</v>
      </c>
      <c r="D324" s="81">
        <v>54548</v>
      </c>
      <c r="E324" s="81">
        <v>98059</v>
      </c>
      <c r="F324" s="81">
        <v>91899</v>
      </c>
      <c r="G324" s="81">
        <v>6479</v>
      </c>
      <c r="H324" s="81">
        <v>98378</v>
      </c>
      <c r="I324" s="81">
        <v>-319</v>
      </c>
      <c r="J324" s="81">
        <v>319</v>
      </c>
      <c r="K324" s="81"/>
      <c r="L324" s="81">
        <v>319</v>
      </c>
      <c r="M324" s="81">
        <v>1650</v>
      </c>
      <c r="N324" s="81">
        <v>1331</v>
      </c>
      <c r="O324" s="81"/>
      <c r="P324" s="81"/>
      <c r="Q324" s="81"/>
    </row>
    <row r="325" spans="1:17" ht="15" customHeight="1">
      <c r="A325" t="s">
        <v>1656</v>
      </c>
      <c r="B325" t="s">
        <v>1657</v>
      </c>
      <c r="C325" s="81">
        <v>48680</v>
      </c>
      <c r="D325" s="81">
        <v>91950</v>
      </c>
      <c r="E325" s="81">
        <v>140630</v>
      </c>
      <c r="F325" s="81">
        <v>133133</v>
      </c>
      <c r="G325" s="81">
        <v>5167</v>
      </c>
      <c r="H325" s="81">
        <v>138300</v>
      </c>
      <c r="I325" s="81">
        <v>2330</v>
      </c>
      <c r="J325" s="81">
        <v>-2330</v>
      </c>
      <c r="K325" s="81">
        <v>-3000</v>
      </c>
      <c r="L325" s="81">
        <v>670</v>
      </c>
      <c r="M325" s="81">
        <v>2396</v>
      </c>
      <c r="N325" s="81">
        <v>1726</v>
      </c>
      <c r="O325" s="81"/>
      <c r="P325" s="81"/>
      <c r="Q325" s="81"/>
    </row>
    <row r="326" spans="1:17" ht="15" customHeight="1">
      <c r="A326" t="s">
        <v>1658</v>
      </c>
      <c r="B326" t="s">
        <v>1659</v>
      </c>
      <c r="C326" s="81">
        <v>90271</v>
      </c>
      <c r="D326" s="81">
        <v>69043</v>
      </c>
      <c r="E326" s="81">
        <v>159314</v>
      </c>
      <c r="F326" s="81">
        <v>155728</v>
      </c>
      <c r="G326" s="81">
        <v>3073</v>
      </c>
      <c r="H326" s="81">
        <v>158801</v>
      </c>
      <c r="I326" s="81">
        <v>513</v>
      </c>
      <c r="J326" s="81">
        <v>-513</v>
      </c>
      <c r="K326" s="81"/>
      <c r="L326" s="81">
        <v>-513</v>
      </c>
      <c r="M326" s="81">
        <v>7178</v>
      </c>
      <c r="N326" s="81">
        <v>7691</v>
      </c>
      <c r="O326" s="81"/>
      <c r="P326" s="81"/>
      <c r="Q326" s="81"/>
    </row>
    <row r="327" spans="3:17" ht="15" customHeight="1"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</row>
    <row r="328" spans="1:17" ht="15" customHeight="1">
      <c r="B328" t="s">
        <v>1168</v>
      </c>
      <c r="C328" s="81">
        <v>3486499</v>
      </c>
      <c r="D328" s="81">
        <v>4511005</v>
      </c>
      <c r="E328" s="81">
        <v>7997504</v>
      </c>
      <c r="F328" s="81">
        <v>7617059</v>
      </c>
      <c r="G328" s="81">
        <v>191370</v>
      </c>
      <c r="H328" s="81">
        <v>7808429</v>
      </c>
      <c r="I328" s="81">
        <v>189075</v>
      </c>
      <c r="J328" s="81">
        <v>-189075</v>
      </c>
      <c r="K328" s="81">
        <v>24090</v>
      </c>
      <c r="L328" s="81">
        <v>-167510</v>
      </c>
      <c r="M328" s="81">
        <v>126121</v>
      </c>
      <c r="N328" s="81">
        <v>293631</v>
      </c>
      <c r="O328" s="81"/>
      <c r="P328" s="81"/>
      <c r="Q328" s="81">
        <v>-45655</v>
      </c>
    </row>
    <row r="329" spans="3:17" ht="15" customHeight="1"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</row>
    <row r="330" spans="1:17" ht="15" customHeight="1">
      <c r="A330" t="s">
        <v>1660</v>
      </c>
      <c r="B330" t="s">
        <v>1661</v>
      </c>
      <c r="C330" s="81">
        <v>95053</v>
      </c>
      <c r="D330" s="81">
        <v>2600896</v>
      </c>
      <c r="E330" s="81">
        <v>2695949</v>
      </c>
      <c r="F330" s="81">
        <v>2716089</v>
      </c>
      <c r="G330" s="81">
        <v>5150</v>
      </c>
      <c r="H330" s="81">
        <v>2721239</v>
      </c>
      <c r="I330" s="81">
        <v>-25290</v>
      </c>
      <c r="J330" s="81">
        <v>25290</v>
      </c>
      <c r="K330" s="81">
        <v>33600</v>
      </c>
      <c r="L330" s="81">
        <v>-8310</v>
      </c>
      <c r="M330" s="81">
        <v>48</v>
      </c>
      <c r="N330" s="81">
        <v>8358</v>
      </c>
      <c r="O330" s="81"/>
      <c r="P330" s="81"/>
      <c r="Q330" s="81"/>
    </row>
    <row r="331" spans="1:17" ht="15" customHeight="1">
      <c r="A331" t="s">
        <v>1662</v>
      </c>
      <c r="B331" t="s">
        <v>1663</v>
      </c>
      <c r="C331" s="81">
        <v>437107</v>
      </c>
      <c r="D331" s="81">
        <v>62592</v>
      </c>
      <c r="E331" s="81">
        <v>499699</v>
      </c>
      <c r="F331" s="81">
        <v>486181</v>
      </c>
      <c r="G331" s="81">
        <v>7277</v>
      </c>
      <c r="H331" s="81">
        <v>493458</v>
      </c>
      <c r="I331" s="81">
        <v>6241</v>
      </c>
      <c r="J331" s="81">
        <v>-6241</v>
      </c>
      <c r="K331" s="81"/>
      <c r="L331" s="81">
        <v>-6241</v>
      </c>
      <c r="M331" s="81">
        <v>11498</v>
      </c>
      <c r="N331" s="81">
        <v>17739</v>
      </c>
      <c r="O331" s="81"/>
      <c r="P331" s="81"/>
      <c r="Q331" s="81"/>
    </row>
    <row r="332" spans="1:17" ht="15" customHeight="1">
      <c r="A332" t="s">
        <v>1664</v>
      </c>
      <c r="B332" t="s">
        <v>1665</v>
      </c>
      <c r="C332" s="81">
        <v>86017</v>
      </c>
      <c r="D332" s="81">
        <v>38712</v>
      </c>
      <c r="E332" s="81">
        <v>124729</v>
      </c>
      <c r="F332" s="81">
        <v>121308</v>
      </c>
      <c r="G332" s="81">
        <v>2523</v>
      </c>
      <c r="H332" s="81">
        <v>123831</v>
      </c>
      <c r="I332" s="81">
        <v>898</v>
      </c>
      <c r="J332" s="81">
        <v>-898</v>
      </c>
      <c r="K332" s="81"/>
      <c r="L332" s="81">
        <v>-898</v>
      </c>
      <c r="M332" s="81">
        <v>1417</v>
      </c>
      <c r="N332" s="81">
        <v>2315</v>
      </c>
      <c r="O332" s="81"/>
      <c r="P332" s="81"/>
      <c r="Q332" s="81"/>
    </row>
    <row r="333" spans="1:17" ht="15" customHeight="1">
      <c r="A333" t="s">
        <v>1666</v>
      </c>
      <c r="B333" t="s">
        <v>1667</v>
      </c>
      <c r="C333" s="81">
        <v>421459</v>
      </c>
      <c r="D333" s="81">
        <v>36769</v>
      </c>
      <c r="E333" s="81">
        <v>458228</v>
      </c>
      <c r="F333" s="81">
        <v>522048</v>
      </c>
      <c r="G333" s="81">
        <v>25453</v>
      </c>
      <c r="H333" s="81">
        <v>547501</v>
      </c>
      <c r="I333" s="81">
        <v>-89273</v>
      </c>
      <c r="J333" s="81">
        <v>89273</v>
      </c>
      <c r="K333" s="81">
        <v>50000</v>
      </c>
      <c r="L333" s="81">
        <v>-40727</v>
      </c>
      <c r="M333" s="81">
        <v>2607</v>
      </c>
      <c r="N333" s="81">
        <v>43334</v>
      </c>
      <c r="O333" s="81"/>
      <c r="P333" s="81">
        <v>80000</v>
      </c>
      <c r="Q333" s="81"/>
    </row>
    <row r="334" spans="1:17" ht="15" customHeight="1">
      <c r="A334" t="s">
        <v>1668</v>
      </c>
      <c r="B334" t="s">
        <v>1669</v>
      </c>
      <c r="C334" s="81">
        <v>120312</v>
      </c>
      <c r="D334" s="81">
        <v>60992</v>
      </c>
      <c r="E334" s="81">
        <v>181304</v>
      </c>
      <c r="F334" s="81">
        <v>191561</v>
      </c>
      <c r="G334" s="81">
        <v>1114</v>
      </c>
      <c r="H334" s="81">
        <v>192675</v>
      </c>
      <c r="I334" s="81">
        <v>-11371</v>
      </c>
      <c r="J334" s="81">
        <v>11371</v>
      </c>
      <c r="K334" s="81"/>
      <c r="L334" s="81">
        <v>-16254</v>
      </c>
      <c r="M334" s="81">
        <v>1167</v>
      </c>
      <c r="N334" s="81">
        <v>17421</v>
      </c>
      <c r="O334" s="81"/>
      <c r="P334" s="81">
        <v>15146</v>
      </c>
      <c r="Q334" s="81">
        <v>12479</v>
      </c>
    </row>
    <row r="335" spans="1:17" ht="15" customHeight="1">
      <c r="A335" t="s">
        <v>1670</v>
      </c>
      <c r="B335" t="s">
        <v>1671</v>
      </c>
      <c r="C335" s="81">
        <v>163978</v>
      </c>
      <c r="D335" s="81">
        <v>111458</v>
      </c>
      <c r="E335" s="81">
        <v>275436</v>
      </c>
      <c r="F335" s="81">
        <v>273619</v>
      </c>
      <c r="G335" s="81">
        <v>1718</v>
      </c>
      <c r="H335" s="81">
        <v>275337</v>
      </c>
      <c r="I335" s="81">
        <v>99</v>
      </c>
      <c r="J335" s="81">
        <v>-99</v>
      </c>
      <c r="K335" s="81"/>
      <c r="L335" s="81">
        <v>-99</v>
      </c>
      <c r="M335" s="81">
        <v>6008</v>
      </c>
      <c r="N335" s="81">
        <v>6107</v>
      </c>
      <c r="O335" s="81"/>
      <c r="P335" s="81"/>
      <c r="Q335" s="81"/>
    </row>
    <row r="336" spans="1:17" ht="15" customHeight="1">
      <c r="A336" t="s">
        <v>1672</v>
      </c>
      <c r="B336" t="s">
        <v>1673</v>
      </c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ht="15" customHeight="1">
      <c r="A337" t="s">
        <v>1674</v>
      </c>
      <c r="B337" t="s">
        <v>1675</v>
      </c>
      <c r="C337" s="81">
        <v>66768</v>
      </c>
      <c r="D337" s="81">
        <v>43043</v>
      </c>
      <c r="E337" s="81">
        <v>109811</v>
      </c>
      <c r="F337" s="81">
        <v>114608</v>
      </c>
      <c r="G337" s="81">
        <v>4113</v>
      </c>
      <c r="H337" s="81">
        <v>118721</v>
      </c>
      <c r="I337" s="81">
        <v>-8910</v>
      </c>
      <c r="J337" s="81">
        <v>8910</v>
      </c>
      <c r="K337" s="81">
        <v>8200</v>
      </c>
      <c r="L337" s="81">
        <v>710</v>
      </c>
      <c r="M337" s="81">
        <v>1412</v>
      </c>
      <c r="N337" s="81">
        <v>702</v>
      </c>
      <c r="O337" s="81"/>
      <c r="P337" s="81"/>
      <c r="Q337" s="81"/>
    </row>
    <row r="338" spans="1:17" ht="15" customHeight="1">
      <c r="A338" t="s">
        <v>1676</v>
      </c>
      <c r="B338" t="s">
        <v>1677</v>
      </c>
      <c r="C338" s="81">
        <v>55826</v>
      </c>
      <c r="D338" s="81">
        <v>16627</v>
      </c>
      <c r="E338" s="81">
        <v>72453</v>
      </c>
      <c r="F338" s="81">
        <v>80655</v>
      </c>
      <c r="G338" s="81">
        <v>1287</v>
      </c>
      <c r="H338" s="81">
        <v>81942</v>
      </c>
      <c r="I338" s="81">
        <v>-9489</v>
      </c>
      <c r="J338" s="81">
        <v>9489</v>
      </c>
      <c r="K338" s="81">
        <v>9375</v>
      </c>
      <c r="L338" s="81">
        <v>114</v>
      </c>
      <c r="M338" s="81">
        <v>1128</v>
      </c>
      <c r="N338" s="81">
        <v>1014</v>
      </c>
      <c r="O338" s="81"/>
      <c r="P338" s="81"/>
      <c r="Q338" s="81"/>
    </row>
    <row r="339" spans="1:17" ht="15" customHeight="1">
      <c r="A339" t="s">
        <v>1678</v>
      </c>
      <c r="B339" t="s">
        <v>1679</v>
      </c>
      <c r="C339" s="81">
        <v>54003</v>
      </c>
      <c r="D339" s="81">
        <v>34414</v>
      </c>
      <c r="E339" s="81">
        <v>88417</v>
      </c>
      <c r="F339" s="81">
        <v>87120</v>
      </c>
      <c r="G339" s="81">
        <v>4347</v>
      </c>
      <c r="H339" s="81">
        <v>91467</v>
      </c>
      <c r="I339" s="81">
        <v>-3050</v>
      </c>
      <c r="J339" s="81">
        <v>3050</v>
      </c>
      <c r="K339" s="81">
        <v>3500</v>
      </c>
      <c r="L339" s="81">
        <v>-450</v>
      </c>
      <c r="M339" s="81">
        <v>182</v>
      </c>
      <c r="N339" s="81">
        <v>632</v>
      </c>
      <c r="O339" s="81"/>
      <c r="P339" s="81"/>
      <c r="Q339" s="81"/>
    </row>
    <row r="340" spans="1:17" ht="15" customHeight="1">
      <c r="A340" t="s">
        <v>1680</v>
      </c>
      <c r="B340" t="s">
        <v>1681</v>
      </c>
      <c r="C340" s="81">
        <v>74319</v>
      </c>
      <c r="D340" s="81">
        <v>65326</v>
      </c>
      <c r="E340" s="81">
        <v>139645</v>
      </c>
      <c r="F340" s="81">
        <v>135251</v>
      </c>
      <c r="G340" s="81">
        <v>2509</v>
      </c>
      <c r="H340" s="81">
        <v>137760</v>
      </c>
      <c r="I340" s="81">
        <v>1885</v>
      </c>
      <c r="J340" s="81">
        <v>-1885</v>
      </c>
      <c r="K340" s="81">
        <v>-3000</v>
      </c>
      <c r="L340" s="81">
        <v>1115</v>
      </c>
      <c r="M340" s="81">
        <v>2201</v>
      </c>
      <c r="N340" s="81">
        <v>1086</v>
      </c>
      <c r="O340" s="81"/>
      <c r="P340" s="81"/>
      <c r="Q340" s="81"/>
    </row>
    <row r="341" spans="1:17" ht="15" customHeight="1">
      <c r="A341" t="s">
        <v>1682</v>
      </c>
      <c r="B341" t="s">
        <v>1683</v>
      </c>
      <c r="C341" s="81">
        <v>55244</v>
      </c>
      <c r="D341" s="81">
        <v>33778</v>
      </c>
      <c r="E341" s="81">
        <v>89022</v>
      </c>
      <c r="F341" s="81">
        <v>80984</v>
      </c>
      <c r="G341" s="81">
        <v>2680</v>
      </c>
      <c r="H341" s="81">
        <v>83664</v>
      </c>
      <c r="I341" s="81">
        <v>5358</v>
      </c>
      <c r="J341" s="81">
        <v>-5358</v>
      </c>
      <c r="K341" s="81">
        <v>-5200</v>
      </c>
      <c r="L341" s="81">
        <v>-158</v>
      </c>
      <c r="M341" s="81">
        <v>4583</v>
      </c>
      <c r="N341" s="81">
        <v>4741</v>
      </c>
      <c r="O341" s="81"/>
      <c r="P341" s="81"/>
      <c r="Q341" s="81"/>
    </row>
    <row r="342" spans="1:17" ht="15" customHeight="1">
      <c r="A342" t="s">
        <v>1684</v>
      </c>
      <c r="B342" t="s">
        <v>1685</v>
      </c>
      <c r="C342" s="81">
        <v>54388</v>
      </c>
      <c r="D342" s="81">
        <v>37690</v>
      </c>
      <c r="E342" s="81">
        <v>92078</v>
      </c>
      <c r="F342" s="81">
        <v>87894</v>
      </c>
      <c r="G342" s="81">
        <v>699</v>
      </c>
      <c r="H342" s="81">
        <v>88593</v>
      </c>
      <c r="I342" s="81">
        <v>3485</v>
      </c>
      <c r="J342" s="81">
        <v>-3485</v>
      </c>
      <c r="K342" s="81">
        <v>-3000</v>
      </c>
      <c r="L342" s="81">
        <v>1051</v>
      </c>
      <c r="M342" s="81">
        <v>2046</v>
      </c>
      <c r="N342" s="81">
        <v>995</v>
      </c>
      <c r="O342" s="81"/>
      <c r="P342" s="81"/>
      <c r="Q342" s="81">
        <v>-1536</v>
      </c>
    </row>
    <row r="343" spans="1:17" ht="15" customHeight="1">
      <c r="A343" t="s">
        <v>1686</v>
      </c>
      <c r="B343" t="s">
        <v>1687</v>
      </c>
      <c r="C343" s="81">
        <v>37964</v>
      </c>
      <c r="D343" s="81">
        <v>14739</v>
      </c>
      <c r="E343" s="81">
        <v>52703</v>
      </c>
      <c r="F343" s="81">
        <v>50905</v>
      </c>
      <c r="G343" s="81">
        <v>1349</v>
      </c>
      <c r="H343" s="81">
        <v>52254</v>
      </c>
      <c r="I343" s="81">
        <v>449</v>
      </c>
      <c r="J343" s="81">
        <v>-449</v>
      </c>
      <c r="K343" s="81"/>
      <c r="L343" s="81">
        <v>-449</v>
      </c>
      <c r="M343" s="81">
        <v>470</v>
      </c>
      <c r="N343" s="81">
        <v>919</v>
      </c>
      <c r="O343" s="81"/>
      <c r="P343" s="81"/>
      <c r="Q343" s="81"/>
    </row>
    <row r="344" spans="1:17" ht="15" customHeight="1">
      <c r="A344" t="s">
        <v>1688</v>
      </c>
      <c r="B344" t="s">
        <v>1689</v>
      </c>
      <c r="C344" s="81">
        <v>56341</v>
      </c>
      <c r="D344" s="81">
        <v>16442</v>
      </c>
      <c r="E344" s="81">
        <v>72783</v>
      </c>
      <c r="F344" s="81">
        <v>70762</v>
      </c>
      <c r="G344" s="81">
        <v>4207</v>
      </c>
      <c r="H344" s="81">
        <v>74969</v>
      </c>
      <c r="I344" s="81">
        <v>-2186</v>
      </c>
      <c r="J344" s="81">
        <v>2186</v>
      </c>
      <c r="K344" s="81"/>
      <c r="L344" s="81">
        <v>2186</v>
      </c>
      <c r="M344" s="81">
        <v>4388</v>
      </c>
      <c r="N344" s="81">
        <v>2202</v>
      </c>
      <c r="O344" s="81"/>
      <c r="P344" s="81"/>
      <c r="Q344" s="81"/>
    </row>
    <row r="345" spans="1:17" ht="15" customHeight="1">
      <c r="A345" t="s">
        <v>1690</v>
      </c>
      <c r="B345" t="s">
        <v>1691</v>
      </c>
      <c r="C345" s="81">
        <v>46415</v>
      </c>
      <c r="D345" s="81">
        <v>32213</v>
      </c>
      <c r="E345" s="81">
        <v>78628</v>
      </c>
      <c r="F345" s="81">
        <v>75673</v>
      </c>
      <c r="G345" s="81">
        <v>2177</v>
      </c>
      <c r="H345" s="81">
        <v>77850</v>
      </c>
      <c r="I345" s="81">
        <v>778</v>
      </c>
      <c r="J345" s="81">
        <v>-778</v>
      </c>
      <c r="K345" s="81"/>
      <c r="L345" s="81">
        <v>-778</v>
      </c>
      <c r="M345" s="81">
        <v>266</v>
      </c>
      <c r="N345" s="81">
        <v>1044</v>
      </c>
      <c r="O345" s="81"/>
      <c r="P345" s="81"/>
      <c r="Q345" s="81"/>
    </row>
    <row r="346" spans="1:17" ht="15" customHeight="1">
      <c r="A346" t="s">
        <v>1692</v>
      </c>
      <c r="B346" t="s">
        <v>1693</v>
      </c>
      <c r="C346" s="81">
        <v>221247</v>
      </c>
      <c r="D346" s="81">
        <v>44753</v>
      </c>
      <c r="E346" s="81">
        <v>266000</v>
      </c>
      <c r="F346" s="81">
        <v>249262</v>
      </c>
      <c r="G346" s="81">
        <v>29538</v>
      </c>
      <c r="H346" s="81">
        <v>278800</v>
      </c>
      <c r="I346" s="81">
        <v>-12800</v>
      </c>
      <c r="J346" s="81">
        <v>12800</v>
      </c>
      <c r="K346" s="81">
        <v>-1880</v>
      </c>
      <c r="L346" s="81">
        <v>2026</v>
      </c>
      <c r="M346" s="81">
        <v>6028</v>
      </c>
      <c r="N346" s="81">
        <v>4002</v>
      </c>
      <c r="O346" s="81"/>
      <c r="P346" s="81"/>
      <c r="Q346" s="81">
        <v>12654</v>
      </c>
    </row>
    <row r="347" spans="1:17" ht="15" customHeight="1">
      <c r="A347" t="s">
        <v>1694</v>
      </c>
      <c r="B347" t="s">
        <v>1695</v>
      </c>
      <c r="C347" s="81">
        <v>39236</v>
      </c>
      <c r="D347" s="81">
        <v>53571</v>
      </c>
      <c r="E347" s="81">
        <v>92807</v>
      </c>
      <c r="F347" s="81">
        <v>94295</v>
      </c>
      <c r="G347" s="81">
        <v>2463</v>
      </c>
      <c r="H347" s="81">
        <v>96758</v>
      </c>
      <c r="I347" s="81">
        <v>-3951</v>
      </c>
      <c r="J347" s="81">
        <v>3951</v>
      </c>
      <c r="K347" s="81">
        <v>4200</v>
      </c>
      <c r="L347" s="81">
        <v>-249</v>
      </c>
      <c r="M347" s="81">
        <v>2849</v>
      </c>
      <c r="N347" s="81">
        <v>3098</v>
      </c>
      <c r="O347" s="81"/>
      <c r="P347" s="81"/>
      <c r="Q347" s="81"/>
    </row>
    <row r="348" spans="1:17" ht="15" customHeight="1">
      <c r="A348" t="s">
        <v>1696</v>
      </c>
      <c r="B348" t="s">
        <v>1697</v>
      </c>
      <c r="C348" s="81">
        <v>60259</v>
      </c>
      <c r="D348" s="81">
        <v>3586</v>
      </c>
      <c r="E348" s="81">
        <v>63845</v>
      </c>
      <c r="F348" s="81">
        <v>55247</v>
      </c>
      <c r="G348" s="81">
        <v>1601</v>
      </c>
      <c r="H348" s="81">
        <v>56848</v>
      </c>
      <c r="I348" s="81">
        <v>6997</v>
      </c>
      <c r="J348" s="81">
        <v>-6997</v>
      </c>
      <c r="K348" s="81">
        <v>-4456</v>
      </c>
      <c r="L348" s="81">
        <v>-2541</v>
      </c>
      <c r="M348" s="81">
        <v>636</v>
      </c>
      <c r="N348" s="81">
        <v>3177</v>
      </c>
      <c r="O348" s="81"/>
      <c r="P348" s="81"/>
      <c r="Q348" s="81"/>
    </row>
    <row r="349" spans="1:17" ht="15" customHeight="1">
      <c r="A349" t="s">
        <v>1698</v>
      </c>
      <c r="B349" t="s">
        <v>1699</v>
      </c>
      <c r="C349" s="81">
        <v>104198</v>
      </c>
      <c r="D349" s="81">
        <v>61280</v>
      </c>
      <c r="E349" s="81">
        <v>165478</v>
      </c>
      <c r="F349" s="81">
        <v>155646</v>
      </c>
      <c r="G349" s="81">
        <v>6385</v>
      </c>
      <c r="H349" s="81">
        <v>162031</v>
      </c>
      <c r="I349" s="81">
        <v>3447</v>
      </c>
      <c r="J349" s="81">
        <v>-3447</v>
      </c>
      <c r="K349" s="81"/>
      <c r="L349" s="81">
        <v>-3447</v>
      </c>
      <c r="M349" s="81">
        <v>8868</v>
      </c>
      <c r="N349" s="81">
        <v>12315</v>
      </c>
      <c r="O349" s="81"/>
      <c r="P349" s="81"/>
      <c r="Q349" s="81"/>
    </row>
    <row r="350" spans="1:17" ht="15" customHeight="1">
      <c r="A350" t="s">
        <v>1700</v>
      </c>
      <c r="B350" t="s">
        <v>1701</v>
      </c>
      <c r="C350" s="81">
        <v>62803</v>
      </c>
      <c r="D350" s="81">
        <v>8631</v>
      </c>
      <c r="E350" s="81">
        <v>71434</v>
      </c>
      <c r="F350" s="81">
        <v>64564</v>
      </c>
      <c r="G350" s="81">
        <v>8910</v>
      </c>
      <c r="H350" s="81">
        <v>73474</v>
      </c>
      <c r="I350" s="81">
        <v>-2040</v>
      </c>
      <c r="J350" s="81">
        <v>2040</v>
      </c>
      <c r="K350" s="81"/>
      <c r="L350" s="81">
        <v>2040</v>
      </c>
      <c r="M350" s="81">
        <v>3335</v>
      </c>
      <c r="N350" s="81">
        <v>1295</v>
      </c>
      <c r="O350" s="81"/>
      <c r="P350" s="81"/>
      <c r="Q350" s="81"/>
    </row>
    <row r="351" spans="1:17" ht="15" customHeight="1">
      <c r="A351" t="s">
        <v>1702</v>
      </c>
      <c r="B351" t="s">
        <v>1703</v>
      </c>
      <c r="C351" s="81">
        <v>103018</v>
      </c>
      <c r="D351" s="81">
        <v>40521</v>
      </c>
      <c r="E351" s="81">
        <v>143539</v>
      </c>
      <c r="F351" s="81">
        <v>151867</v>
      </c>
      <c r="G351" s="81">
        <v>1899</v>
      </c>
      <c r="H351" s="81">
        <v>153766</v>
      </c>
      <c r="I351" s="81">
        <v>-10227</v>
      </c>
      <c r="J351" s="81">
        <v>10227</v>
      </c>
      <c r="K351" s="81">
        <v>10000</v>
      </c>
      <c r="L351" s="81">
        <v>227</v>
      </c>
      <c r="M351" s="81">
        <v>896</v>
      </c>
      <c r="N351" s="81">
        <v>669</v>
      </c>
      <c r="O351" s="81"/>
      <c r="P351" s="81"/>
      <c r="Q351" s="81"/>
    </row>
    <row r="352" spans="1:17" ht="15" customHeight="1">
      <c r="A352" t="s">
        <v>1704</v>
      </c>
      <c r="B352" t="s">
        <v>1705</v>
      </c>
      <c r="C352" s="81">
        <v>245954</v>
      </c>
      <c r="D352" s="81">
        <v>55452</v>
      </c>
      <c r="E352" s="81">
        <v>301406</v>
      </c>
      <c r="F352" s="81">
        <v>300355</v>
      </c>
      <c r="G352" s="81">
        <v>3494</v>
      </c>
      <c r="H352" s="81">
        <v>303849</v>
      </c>
      <c r="I352" s="81">
        <v>-2443</v>
      </c>
      <c r="J352" s="81">
        <v>2443</v>
      </c>
      <c r="K352" s="81">
        <v>5000</v>
      </c>
      <c r="L352" s="81">
        <v>-2557</v>
      </c>
      <c r="M352" s="81">
        <v>925</v>
      </c>
      <c r="N352" s="81">
        <v>3482</v>
      </c>
      <c r="O352" s="81"/>
      <c r="P352" s="81"/>
      <c r="Q352" s="81"/>
    </row>
    <row r="353" spans="1:17" ht="15" customHeight="1">
      <c r="A353" t="s">
        <v>1706</v>
      </c>
      <c r="B353" t="s">
        <v>1707</v>
      </c>
      <c r="C353" s="81">
        <v>48578</v>
      </c>
      <c r="D353" s="81">
        <v>31821</v>
      </c>
      <c r="E353" s="81">
        <v>80399</v>
      </c>
      <c r="F353" s="81">
        <v>72992</v>
      </c>
      <c r="G353" s="81">
        <v>5252</v>
      </c>
      <c r="H353" s="81">
        <v>78244</v>
      </c>
      <c r="I353" s="81">
        <v>2155</v>
      </c>
      <c r="J353" s="81">
        <v>-2155</v>
      </c>
      <c r="K353" s="81"/>
      <c r="L353" s="81">
        <v>-2155</v>
      </c>
      <c r="M353" s="81">
        <v>4175</v>
      </c>
      <c r="N353" s="81">
        <v>6330</v>
      </c>
      <c r="O353" s="81"/>
      <c r="P353" s="81"/>
      <c r="Q353" s="81"/>
    </row>
    <row r="354" spans="1:17" ht="15" customHeight="1">
      <c r="A354" t="s">
        <v>1708</v>
      </c>
      <c r="B354" t="s">
        <v>1709</v>
      </c>
      <c r="C354" s="81">
        <v>47918</v>
      </c>
      <c r="D354" s="81">
        <v>3697</v>
      </c>
      <c r="E354" s="81">
        <v>51615</v>
      </c>
      <c r="F354" s="81">
        <v>41676</v>
      </c>
      <c r="G354" s="81">
        <v>10699</v>
      </c>
      <c r="H354" s="81">
        <v>52375</v>
      </c>
      <c r="I354" s="81">
        <v>-760</v>
      </c>
      <c r="J354" s="81">
        <v>760</v>
      </c>
      <c r="K354" s="81"/>
      <c r="L354" s="81">
        <v>760</v>
      </c>
      <c r="M354" s="81">
        <v>2111</v>
      </c>
      <c r="N354" s="81">
        <v>1351</v>
      </c>
      <c r="O354" s="81"/>
      <c r="P354" s="81"/>
      <c r="Q354" s="81"/>
    </row>
    <row r="355" spans="1:17" ht="15" customHeight="1">
      <c r="A355" t="s">
        <v>1710</v>
      </c>
      <c r="B355" t="s">
        <v>1711</v>
      </c>
      <c r="C355" s="81">
        <v>87175</v>
      </c>
      <c r="D355" s="81">
        <v>78105</v>
      </c>
      <c r="E355" s="81">
        <v>165280</v>
      </c>
      <c r="F355" s="81">
        <v>165319</v>
      </c>
      <c r="G355" s="81">
        <v>456</v>
      </c>
      <c r="H355" s="81">
        <v>165775</v>
      </c>
      <c r="I355" s="81">
        <v>-495</v>
      </c>
      <c r="J355" s="81">
        <v>495</v>
      </c>
      <c r="K355" s="81">
        <v>1680</v>
      </c>
      <c r="L355" s="81">
        <v>-1185</v>
      </c>
      <c r="M355" s="81">
        <v>252</v>
      </c>
      <c r="N355" s="81">
        <v>1437</v>
      </c>
      <c r="O355" s="81"/>
      <c r="P355" s="81"/>
      <c r="Q355" s="81"/>
    </row>
    <row r="356" spans="1:17" ht="15" customHeight="1">
      <c r="A356" t="s">
        <v>1712</v>
      </c>
      <c r="B356" t="s">
        <v>1713</v>
      </c>
      <c r="C356" s="81">
        <v>50156</v>
      </c>
      <c r="D356" s="81">
        <v>6723</v>
      </c>
      <c r="E356" s="81">
        <v>56879</v>
      </c>
      <c r="F356" s="81">
        <v>45791</v>
      </c>
      <c r="G356" s="81">
        <v>13321</v>
      </c>
      <c r="H356" s="81">
        <v>59112</v>
      </c>
      <c r="I356" s="81">
        <v>-2233</v>
      </c>
      <c r="J356" s="81">
        <v>2233</v>
      </c>
      <c r="K356" s="81"/>
      <c r="L356" s="81">
        <v>2233</v>
      </c>
      <c r="M356" s="81">
        <v>6271</v>
      </c>
      <c r="N356" s="81">
        <v>4038</v>
      </c>
      <c r="O356" s="81"/>
      <c r="P356" s="81"/>
      <c r="Q356" s="81"/>
    </row>
    <row r="357" spans="1:17" ht="15" customHeight="1">
      <c r="A357" t="s">
        <v>1714</v>
      </c>
      <c r="B357" t="s">
        <v>1715</v>
      </c>
      <c r="C357" s="81">
        <v>71109</v>
      </c>
      <c r="D357" s="81">
        <v>24719</v>
      </c>
      <c r="E357" s="81">
        <v>95828</v>
      </c>
      <c r="F357" s="81">
        <v>77593</v>
      </c>
      <c r="G357" s="81">
        <v>16528</v>
      </c>
      <c r="H357" s="81">
        <v>94121</v>
      </c>
      <c r="I357" s="81">
        <v>1707</v>
      </c>
      <c r="J357" s="81">
        <v>-1707</v>
      </c>
      <c r="K357" s="81"/>
      <c r="L357" s="81">
        <v>-1707</v>
      </c>
      <c r="M357" s="81">
        <v>776</v>
      </c>
      <c r="N357" s="81">
        <v>2483</v>
      </c>
      <c r="O357" s="81"/>
      <c r="P357" s="81"/>
      <c r="Q357" s="81"/>
    </row>
    <row r="358" spans="1:17" ht="15" customHeight="1">
      <c r="A358" t="s">
        <v>1716</v>
      </c>
      <c r="B358" t="s">
        <v>1717</v>
      </c>
      <c r="C358" s="81">
        <v>204159</v>
      </c>
      <c r="D358" s="81">
        <v>67247</v>
      </c>
      <c r="E358" s="81">
        <v>271406</v>
      </c>
      <c r="F358" s="81">
        <v>273037</v>
      </c>
      <c r="G358" s="81">
        <v>648</v>
      </c>
      <c r="H358" s="81">
        <v>273685</v>
      </c>
      <c r="I358" s="81">
        <v>-2279</v>
      </c>
      <c r="J358" s="81">
        <v>2279</v>
      </c>
      <c r="K358" s="81">
        <v>7000</v>
      </c>
      <c r="L358" s="81">
        <v>-4721</v>
      </c>
      <c r="M358" s="81">
        <v>3134</v>
      </c>
      <c r="N358" s="81">
        <v>7855</v>
      </c>
      <c r="O358" s="81"/>
      <c r="P358" s="81"/>
      <c r="Q358" s="81"/>
    </row>
    <row r="359" spans="1:17" ht="15" customHeight="1">
      <c r="A359" t="s">
        <v>1718</v>
      </c>
      <c r="B359" t="s">
        <v>1719</v>
      </c>
      <c r="C359" s="81">
        <v>30181</v>
      </c>
      <c r="D359" s="81">
        <v>16457</v>
      </c>
      <c r="E359" s="81">
        <v>46638</v>
      </c>
      <c r="F359" s="81">
        <v>46938</v>
      </c>
      <c r="G359" s="81">
        <v>3287</v>
      </c>
      <c r="H359" s="81">
        <v>50225</v>
      </c>
      <c r="I359" s="81">
        <v>-3587</v>
      </c>
      <c r="J359" s="81">
        <v>3587</v>
      </c>
      <c r="K359" s="81"/>
      <c r="L359" s="81">
        <v>3587</v>
      </c>
      <c r="M359" s="81">
        <v>4264</v>
      </c>
      <c r="N359" s="81">
        <v>677</v>
      </c>
      <c r="O359" s="81"/>
      <c r="P359" s="81"/>
      <c r="Q359" s="81"/>
    </row>
    <row r="360" spans="1:17" ht="15" customHeight="1">
      <c r="A360" t="s">
        <v>1720</v>
      </c>
      <c r="B360" t="s">
        <v>1721</v>
      </c>
      <c r="C360" s="81">
        <v>103368</v>
      </c>
      <c r="D360" s="81">
        <v>73031</v>
      </c>
      <c r="E360" s="81">
        <v>176399</v>
      </c>
      <c r="F360" s="81">
        <v>174918</v>
      </c>
      <c r="G360" s="81">
        <v>1129</v>
      </c>
      <c r="H360" s="81">
        <v>176047</v>
      </c>
      <c r="I360" s="81">
        <v>352</v>
      </c>
      <c r="J360" s="81">
        <v>-352</v>
      </c>
      <c r="K360" s="81"/>
      <c r="L360" s="81">
        <v>-352</v>
      </c>
      <c r="M360" s="81">
        <v>1823</v>
      </c>
      <c r="N360" s="81">
        <v>2175</v>
      </c>
      <c r="O360" s="81"/>
      <c r="P360" s="81"/>
      <c r="Q360" s="81"/>
    </row>
    <row r="361" spans="1:17" ht="15" customHeight="1">
      <c r="A361" t="s">
        <v>1722</v>
      </c>
      <c r="B361" t="s">
        <v>1723</v>
      </c>
      <c r="C361" s="81">
        <v>47043</v>
      </c>
      <c r="D361" s="81">
        <v>31951</v>
      </c>
      <c r="E361" s="81">
        <v>78994</v>
      </c>
      <c r="F361" s="81">
        <v>95329</v>
      </c>
      <c r="G361" s="81">
        <v>4060</v>
      </c>
      <c r="H361" s="81">
        <v>99389</v>
      </c>
      <c r="I361" s="81">
        <v>-20395</v>
      </c>
      <c r="J361" s="81">
        <v>20395</v>
      </c>
      <c r="K361" s="81">
        <v>14600</v>
      </c>
      <c r="L361" s="81">
        <v>340</v>
      </c>
      <c r="M361" s="81">
        <v>498</v>
      </c>
      <c r="N361" s="81">
        <v>158</v>
      </c>
      <c r="O361" s="81"/>
      <c r="P361" s="81"/>
      <c r="Q361" s="81">
        <v>5455</v>
      </c>
    </row>
    <row r="362" spans="3:17" ht="15" customHeight="1"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ht="15" customHeight="1">
      <c r="B363" t="s">
        <v>1168</v>
      </c>
      <c r="C363" s="81">
        <v>3351596</v>
      </c>
      <c r="D363" s="81">
        <v>3807236</v>
      </c>
      <c r="E363" s="81">
        <v>7158832</v>
      </c>
      <c r="F363" s="81">
        <v>7159487</v>
      </c>
      <c r="G363" s="81">
        <v>176273</v>
      </c>
      <c r="H363" s="81">
        <v>7335760</v>
      </c>
      <c r="I363" s="81">
        <v>-176928</v>
      </c>
      <c r="J363" s="81">
        <v>176928</v>
      </c>
      <c r="K363" s="81">
        <v>129619</v>
      </c>
      <c r="L363" s="81">
        <v>-76889</v>
      </c>
      <c r="M363" s="81">
        <v>86262</v>
      </c>
      <c r="N363" s="81">
        <v>163151</v>
      </c>
      <c r="O363" s="81"/>
      <c r="P363" s="81">
        <v>95146</v>
      </c>
      <c r="Q363" s="81">
        <v>29052</v>
      </c>
    </row>
    <row r="364" spans="3:17" ht="15" customHeight="1"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ht="15" customHeight="1">
      <c r="A365" t="s">
        <v>1724</v>
      </c>
      <c r="B365" t="s">
        <v>1725</v>
      </c>
      <c r="C365" s="81">
        <v>133595</v>
      </c>
      <c r="D365" s="81">
        <v>644860</v>
      </c>
      <c r="E365" s="81">
        <v>778455</v>
      </c>
      <c r="F365" s="81">
        <v>671747</v>
      </c>
      <c r="G365" s="81">
        <v>185862</v>
      </c>
      <c r="H365" s="81">
        <v>857609</v>
      </c>
      <c r="I365" s="81">
        <v>-79154</v>
      </c>
      <c r="J365" s="81">
        <v>79154</v>
      </c>
      <c r="K365" s="81">
        <v>80000</v>
      </c>
      <c r="L365" s="81">
        <v>-846</v>
      </c>
      <c r="M365" s="81">
        <v>45130</v>
      </c>
      <c r="N365" s="81">
        <v>45976</v>
      </c>
      <c r="O365" s="81"/>
      <c r="P365" s="81"/>
      <c r="Q365" s="81"/>
    </row>
    <row r="366" spans="1:17" ht="15" customHeight="1">
      <c r="A366" t="s">
        <v>1726</v>
      </c>
      <c r="B366" t="s">
        <v>1727</v>
      </c>
      <c r="C366" s="81">
        <v>1012965</v>
      </c>
      <c r="D366" s="81">
        <v>1033530</v>
      </c>
      <c r="E366" s="81">
        <v>2046495</v>
      </c>
      <c r="F366" s="81">
        <v>2198945</v>
      </c>
      <c r="G366" s="81">
        <v>26444</v>
      </c>
      <c r="H366" s="81">
        <v>2225389</v>
      </c>
      <c r="I366" s="81">
        <v>-178894</v>
      </c>
      <c r="J366" s="81">
        <v>178894</v>
      </c>
      <c r="K366" s="81">
        <v>185249</v>
      </c>
      <c r="L366" s="81">
        <v>-6355</v>
      </c>
      <c r="M366" s="81">
        <v>2287</v>
      </c>
      <c r="N366" s="81">
        <v>8642</v>
      </c>
      <c r="O366" s="81"/>
      <c r="P366" s="81"/>
      <c r="Q366" s="81"/>
    </row>
    <row r="367" spans="1:17" ht="15" customHeight="1">
      <c r="A367" t="s">
        <v>1728</v>
      </c>
      <c r="B367" t="s">
        <v>1729</v>
      </c>
      <c r="C367" s="81">
        <v>214199</v>
      </c>
      <c r="D367" s="81">
        <v>132674</v>
      </c>
      <c r="E367" s="81">
        <v>346873</v>
      </c>
      <c r="F367" s="81">
        <v>247220</v>
      </c>
      <c r="G367" s="81">
        <v>20161</v>
      </c>
      <c r="H367" s="81">
        <v>267381</v>
      </c>
      <c r="I367" s="81">
        <v>79492</v>
      </c>
      <c r="J367" s="81">
        <v>-79492</v>
      </c>
      <c r="K367" s="81">
        <v>-8340</v>
      </c>
      <c r="L367" s="81">
        <v>-71152</v>
      </c>
      <c r="M367" s="81">
        <v>32659</v>
      </c>
      <c r="N367" s="81">
        <v>103811</v>
      </c>
      <c r="O367" s="81"/>
      <c r="P367" s="81"/>
      <c r="Q367" s="81"/>
    </row>
    <row r="368" spans="1:17" ht="15" customHeight="1">
      <c r="A368" t="s">
        <v>1730</v>
      </c>
      <c r="B368" t="s">
        <v>1731</v>
      </c>
      <c r="C368" s="81">
        <v>184908</v>
      </c>
      <c r="D368" s="81">
        <v>142256</v>
      </c>
      <c r="E368" s="81">
        <v>327164</v>
      </c>
      <c r="F368" s="81">
        <v>413364</v>
      </c>
      <c r="G368" s="81">
        <v>6427</v>
      </c>
      <c r="H368" s="81">
        <v>419791</v>
      </c>
      <c r="I368" s="81">
        <v>-92627</v>
      </c>
      <c r="J368" s="81">
        <v>92627</v>
      </c>
      <c r="K368" s="81">
        <v>67000</v>
      </c>
      <c r="L368" s="81">
        <v>25627</v>
      </c>
      <c r="M368" s="81">
        <v>43442</v>
      </c>
      <c r="N368" s="81">
        <v>17815</v>
      </c>
      <c r="O368" s="81"/>
      <c r="P368" s="81"/>
      <c r="Q368" s="81"/>
    </row>
    <row r="369" spans="1:17" ht="15" customHeight="1">
      <c r="A369" t="s">
        <v>1732</v>
      </c>
      <c r="B369" t="s">
        <v>1733</v>
      </c>
      <c r="C369" s="81">
        <v>862462</v>
      </c>
      <c r="D369" s="81">
        <v>380894</v>
      </c>
      <c r="E369" s="81">
        <v>1243356</v>
      </c>
      <c r="F369" s="81">
        <v>1030206</v>
      </c>
      <c r="G369" s="81">
        <v>144635</v>
      </c>
      <c r="H369" s="81">
        <v>1174841</v>
      </c>
      <c r="I369" s="81">
        <v>68515</v>
      </c>
      <c r="J369" s="81">
        <v>-68515</v>
      </c>
      <c r="K369" s="81">
        <v>-32592</v>
      </c>
      <c r="L369" s="81">
        <v>-35126</v>
      </c>
      <c r="M369" s="81">
        <v>18322</v>
      </c>
      <c r="N369" s="81">
        <v>53448</v>
      </c>
      <c r="O369" s="81"/>
      <c r="P369" s="81"/>
      <c r="Q369" s="81">
        <v>-797</v>
      </c>
    </row>
    <row r="370" spans="1:17" ht="15" customHeight="1">
      <c r="A370" t="s">
        <v>1734</v>
      </c>
      <c r="B370" t="s">
        <v>1735</v>
      </c>
      <c r="C370" s="81">
        <v>77697</v>
      </c>
      <c r="D370" s="81">
        <v>152937</v>
      </c>
      <c r="E370" s="81">
        <v>230634</v>
      </c>
      <c r="F370" s="81">
        <v>285322</v>
      </c>
      <c r="G370" s="81">
        <v>9085</v>
      </c>
      <c r="H370" s="81">
        <v>294407</v>
      </c>
      <c r="I370" s="81">
        <v>-63773</v>
      </c>
      <c r="J370" s="81">
        <v>63773</v>
      </c>
      <c r="K370" s="81">
        <v>-2000</v>
      </c>
      <c r="L370" s="81">
        <v>65773</v>
      </c>
      <c r="M370" s="81">
        <v>77624</v>
      </c>
      <c r="N370" s="81">
        <v>11851</v>
      </c>
      <c r="O370" s="81"/>
      <c r="P370" s="81"/>
      <c r="Q370" s="81"/>
    </row>
    <row r="371" spans="1:17" ht="15" customHeight="1">
      <c r="A371" t="s">
        <v>1736</v>
      </c>
      <c r="B371" t="s">
        <v>1737</v>
      </c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</row>
    <row r="372" spans="1:17" ht="15" customHeight="1">
      <c r="A372" t="s">
        <v>1738</v>
      </c>
      <c r="B372" t="s">
        <v>1739</v>
      </c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</row>
    <row r="373" spans="1:17" ht="15" customHeight="1">
      <c r="A373" t="s">
        <v>1740</v>
      </c>
      <c r="B373" t="s">
        <v>1741</v>
      </c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</row>
    <row r="374" spans="1:17" ht="15" customHeight="1">
      <c r="A374" t="s">
        <v>1742</v>
      </c>
      <c r="B374" t="s">
        <v>1743</v>
      </c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</row>
    <row r="375" spans="1:17" ht="15" customHeight="1">
      <c r="A375" t="s">
        <v>1744</v>
      </c>
      <c r="B375" t="s">
        <v>1745</v>
      </c>
      <c r="C375" s="81">
        <v>24414</v>
      </c>
      <c r="D375" s="81">
        <v>66042</v>
      </c>
      <c r="E375" s="81">
        <v>90456</v>
      </c>
      <c r="F375" s="81">
        <v>81288</v>
      </c>
      <c r="G375" s="81">
        <v>7850</v>
      </c>
      <c r="H375" s="81">
        <v>89138</v>
      </c>
      <c r="I375" s="81">
        <v>1318</v>
      </c>
      <c r="J375" s="81">
        <v>-1318</v>
      </c>
      <c r="K375" s="81"/>
      <c r="L375" s="81">
        <v>-1318</v>
      </c>
      <c r="M375" s="81">
        <v>1022</v>
      </c>
      <c r="N375" s="81">
        <v>2340</v>
      </c>
      <c r="O375" s="81"/>
      <c r="P375" s="81"/>
      <c r="Q375" s="81"/>
    </row>
    <row r="376" spans="1:17" ht="15" customHeight="1">
      <c r="A376" t="s">
        <v>1746</v>
      </c>
      <c r="B376" t="s">
        <v>1747</v>
      </c>
      <c r="C376" s="81">
        <v>70450</v>
      </c>
      <c r="D376" s="81">
        <v>89071</v>
      </c>
      <c r="E376" s="81">
        <v>159521</v>
      </c>
      <c r="F376" s="81">
        <v>152976</v>
      </c>
      <c r="G376" s="81">
        <v>6360</v>
      </c>
      <c r="H376" s="81">
        <v>159336</v>
      </c>
      <c r="I376" s="81">
        <v>185</v>
      </c>
      <c r="J376" s="81">
        <v>-185</v>
      </c>
      <c r="K376" s="81"/>
      <c r="L376" s="81">
        <v>-185</v>
      </c>
      <c r="M376" s="81">
        <v>2439</v>
      </c>
      <c r="N376" s="81">
        <v>2624</v>
      </c>
      <c r="O376" s="81"/>
      <c r="P376" s="81"/>
      <c r="Q376" s="81"/>
    </row>
    <row r="377" spans="1:17" ht="15" customHeight="1">
      <c r="A377" t="s">
        <v>1748</v>
      </c>
      <c r="B377" t="s">
        <v>1749</v>
      </c>
      <c r="C377" s="81">
        <v>73858</v>
      </c>
      <c r="D377" s="81">
        <v>230247</v>
      </c>
      <c r="E377" s="81">
        <v>304105</v>
      </c>
      <c r="F377" s="81">
        <v>291754</v>
      </c>
      <c r="G377" s="81">
        <v>15600</v>
      </c>
      <c r="H377" s="81">
        <v>307354</v>
      </c>
      <c r="I377" s="81">
        <v>-3249</v>
      </c>
      <c r="J377" s="81">
        <v>3249</v>
      </c>
      <c r="K377" s="81"/>
      <c r="L377" s="81">
        <v>3249</v>
      </c>
      <c r="M377" s="81">
        <v>10539</v>
      </c>
      <c r="N377" s="81">
        <v>7290</v>
      </c>
      <c r="O377" s="81"/>
      <c r="P377" s="81"/>
      <c r="Q377" s="81"/>
    </row>
    <row r="378" spans="1:17" ht="15" customHeight="1">
      <c r="A378" t="s">
        <v>1750</v>
      </c>
      <c r="B378" t="s">
        <v>1751</v>
      </c>
      <c r="C378" s="81">
        <v>102660</v>
      </c>
      <c r="D378" s="81">
        <v>122899</v>
      </c>
      <c r="E378" s="81">
        <v>225559</v>
      </c>
      <c r="F378" s="81">
        <v>214790</v>
      </c>
      <c r="G378" s="81">
        <v>5828</v>
      </c>
      <c r="H378" s="81">
        <v>220618</v>
      </c>
      <c r="I378" s="81">
        <v>4941</v>
      </c>
      <c r="J378" s="81">
        <v>-4941</v>
      </c>
      <c r="K378" s="81">
        <v>-5000</v>
      </c>
      <c r="L378" s="81">
        <v>59</v>
      </c>
      <c r="M378" s="81">
        <v>3620</v>
      </c>
      <c r="N378" s="81">
        <v>3561</v>
      </c>
      <c r="O378" s="81"/>
      <c r="P378" s="81"/>
      <c r="Q378" s="81"/>
    </row>
    <row r="379" spans="1:17" ht="15" customHeight="1">
      <c r="A379" t="s">
        <v>1752</v>
      </c>
      <c r="B379" t="s">
        <v>1753</v>
      </c>
      <c r="C379" s="81">
        <v>151305</v>
      </c>
      <c r="D379" s="81">
        <v>112391</v>
      </c>
      <c r="E379" s="81">
        <v>263696</v>
      </c>
      <c r="F379" s="81">
        <v>260682</v>
      </c>
      <c r="G379" s="81">
        <v>9463</v>
      </c>
      <c r="H379" s="81">
        <v>270145</v>
      </c>
      <c r="I379" s="81">
        <v>-6449</v>
      </c>
      <c r="J379" s="81">
        <v>6449</v>
      </c>
      <c r="K379" s="81">
        <v>2685</v>
      </c>
      <c r="L379" s="81">
        <v>3764</v>
      </c>
      <c r="M379" s="81">
        <v>4796</v>
      </c>
      <c r="N379" s="81">
        <v>1032</v>
      </c>
      <c r="O379" s="81"/>
      <c r="P379" s="81"/>
      <c r="Q379" s="81"/>
    </row>
    <row r="380" spans="1:17" ht="15" customHeight="1">
      <c r="A380" t="s">
        <v>1754</v>
      </c>
      <c r="B380" t="s">
        <v>1755</v>
      </c>
      <c r="C380" s="81">
        <v>121778</v>
      </c>
      <c r="D380" s="81">
        <v>92488</v>
      </c>
      <c r="E380" s="81">
        <v>214266</v>
      </c>
      <c r="F380" s="81">
        <v>343534</v>
      </c>
      <c r="G380" s="81">
        <v>20604</v>
      </c>
      <c r="H380" s="81">
        <v>364138</v>
      </c>
      <c r="I380" s="81">
        <v>-149872</v>
      </c>
      <c r="J380" s="81">
        <v>149872</v>
      </c>
      <c r="K380" s="81">
        <v>145499</v>
      </c>
      <c r="L380" s="81">
        <v>4373</v>
      </c>
      <c r="M380" s="81">
        <v>8640</v>
      </c>
      <c r="N380" s="81">
        <v>4267</v>
      </c>
      <c r="O380" s="81"/>
      <c r="P380" s="81"/>
      <c r="Q380" s="81"/>
    </row>
    <row r="381" spans="1:17" ht="15" customHeight="1">
      <c r="A381" t="s">
        <v>1756</v>
      </c>
      <c r="B381" t="s">
        <v>1757</v>
      </c>
      <c r="C381" s="81">
        <v>42477</v>
      </c>
      <c r="D381" s="81">
        <v>72364</v>
      </c>
      <c r="E381" s="81">
        <v>114841</v>
      </c>
      <c r="F381" s="81">
        <v>110078</v>
      </c>
      <c r="G381" s="81">
        <v>3728</v>
      </c>
      <c r="H381" s="81">
        <v>113806</v>
      </c>
      <c r="I381" s="81">
        <v>1035</v>
      </c>
      <c r="J381" s="81">
        <v>-1035</v>
      </c>
      <c r="K381" s="81">
        <v>-700</v>
      </c>
      <c r="L381" s="81">
        <v>-335</v>
      </c>
      <c r="M381" s="81">
        <v>796</v>
      </c>
      <c r="N381" s="81">
        <v>1131</v>
      </c>
      <c r="O381" s="81"/>
      <c r="P381" s="81"/>
      <c r="Q381" s="81"/>
    </row>
    <row r="382" spans="1:17" ht="15" customHeight="1">
      <c r="A382" t="s">
        <v>1758</v>
      </c>
      <c r="B382" t="s">
        <v>1759</v>
      </c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</row>
    <row r="383" spans="1:17" ht="15" customHeight="1">
      <c r="A383" t="s">
        <v>1760</v>
      </c>
      <c r="B383" t="s">
        <v>1761</v>
      </c>
      <c r="C383" s="81">
        <v>139551</v>
      </c>
      <c r="D383" s="81">
        <v>31656</v>
      </c>
      <c r="E383" s="81">
        <v>171207</v>
      </c>
      <c r="F383" s="81">
        <v>145649</v>
      </c>
      <c r="G383" s="81">
        <v>25836</v>
      </c>
      <c r="H383" s="81">
        <v>171485</v>
      </c>
      <c r="I383" s="81">
        <v>-278</v>
      </c>
      <c r="J383" s="81">
        <v>278</v>
      </c>
      <c r="K383" s="81">
        <v>1700</v>
      </c>
      <c r="L383" s="81">
        <v>-1422</v>
      </c>
      <c r="M383" s="81">
        <v>3971</v>
      </c>
      <c r="N383" s="81">
        <v>5393</v>
      </c>
      <c r="O383" s="81"/>
      <c r="P383" s="81"/>
      <c r="Q383" s="81"/>
    </row>
    <row r="384" spans="1:17" ht="15" customHeight="1">
      <c r="A384" t="s">
        <v>1762</v>
      </c>
      <c r="B384" t="s">
        <v>1763</v>
      </c>
      <c r="C384" s="81">
        <v>72031</v>
      </c>
      <c r="D384" s="81">
        <v>139693</v>
      </c>
      <c r="E384" s="81">
        <v>211724</v>
      </c>
      <c r="F384" s="81">
        <v>200001</v>
      </c>
      <c r="G384" s="81">
        <v>10927</v>
      </c>
      <c r="H384" s="81">
        <v>210928</v>
      </c>
      <c r="I384" s="81">
        <v>796</v>
      </c>
      <c r="J384" s="81">
        <v>-796</v>
      </c>
      <c r="K384" s="81"/>
      <c r="L384" s="81">
        <v>-796</v>
      </c>
      <c r="M384" s="81">
        <v>1215</v>
      </c>
      <c r="N384" s="81">
        <v>2011</v>
      </c>
      <c r="O384" s="81"/>
      <c r="P384" s="81"/>
      <c r="Q384" s="81"/>
    </row>
    <row r="385" spans="1:17" ht="15" customHeight="1">
      <c r="A385" t="s">
        <v>1764</v>
      </c>
      <c r="B385" t="s">
        <v>1765</v>
      </c>
      <c r="C385" s="81">
        <v>103135</v>
      </c>
      <c r="D385" s="81">
        <v>110997</v>
      </c>
      <c r="E385" s="81">
        <v>214132</v>
      </c>
      <c r="F385" s="81">
        <v>215331</v>
      </c>
      <c r="G385" s="81">
        <v>6928</v>
      </c>
      <c r="H385" s="81">
        <v>222259</v>
      </c>
      <c r="I385" s="81">
        <v>-8127</v>
      </c>
      <c r="J385" s="81">
        <v>8127</v>
      </c>
      <c r="K385" s="81">
        <v>8730</v>
      </c>
      <c r="L385" s="81">
        <v>-603</v>
      </c>
      <c r="M385" s="81">
        <v>3220</v>
      </c>
      <c r="N385" s="81">
        <v>3823</v>
      </c>
      <c r="O385" s="81"/>
      <c r="P385" s="81"/>
      <c r="Q385" s="81"/>
    </row>
    <row r="386" spans="1:17" ht="15" customHeight="1">
      <c r="A386" t="s">
        <v>1766</v>
      </c>
      <c r="B386" t="s">
        <v>1767</v>
      </c>
      <c r="C386" s="81">
        <v>91849</v>
      </c>
      <c r="D386" s="81">
        <v>81262</v>
      </c>
      <c r="E386" s="81">
        <v>173111</v>
      </c>
      <c r="F386" s="81">
        <v>173966</v>
      </c>
      <c r="G386" s="81">
        <v>2465</v>
      </c>
      <c r="H386" s="81">
        <v>176431</v>
      </c>
      <c r="I386" s="81">
        <v>-3320</v>
      </c>
      <c r="J386" s="81">
        <v>3320</v>
      </c>
      <c r="K386" s="81"/>
      <c r="L386" s="81">
        <v>3320</v>
      </c>
      <c r="M386" s="81">
        <v>6307</v>
      </c>
      <c r="N386" s="81">
        <v>2987</v>
      </c>
      <c r="O386" s="81"/>
      <c r="P386" s="81"/>
      <c r="Q386" s="81"/>
    </row>
    <row r="387" spans="3:17" ht="15" customHeight="1"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</row>
    <row r="388" spans="1:17" ht="15" customHeight="1">
      <c r="B388" t="s">
        <v>1168</v>
      </c>
      <c r="C388" s="81">
        <v>3479334</v>
      </c>
      <c r="D388" s="81">
        <v>3636261</v>
      </c>
      <c r="E388" s="81">
        <v>7115595</v>
      </c>
      <c r="F388" s="81">
        <v>7036853</v>
      </c>
      <c r="G388" s="81">
        <v>508203</v>
      </c>
      <c r="H388" s="81">
        <v>7545056</v>
      </c>
      <c r="I388" s="81">
        <v>-429461</v>
      </c>
      <c r="J388" s="81">
        <v>429461</v>
      </c>
      <c r="K388" s="81">
        <v>442231</v>
      </c>
      <c r="L388" s="81">
        <v>-11973</v>
      </c>
      <c r="M388" s="81">
        <v>266029</v>
      </c>
      <c r="N388" s="81">
        <v>278002</v>
      </c>
      <c r="O388" s="81"/>
      <c r="P388" s="81"/>
      <c r="Q388" s="81">
        <v>-797</v>
      </c>
    </row>
    <row r="389" spans="3:17" ht="15" customHeight="1"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</row>
    <row r="390" spans="1:17" ht="15" customHeight="1">
      <c r="A390" t="s">
        <v>1768</v>
      </c>
      <c r="B390" t="s">
        <v>1769</v>
      </c>
      <c r="C390" s="81">
        <v>114309</v>
      </c>
      <c r="D390" s="81">
        <v>533833</v>
      </c>
      <c r="E390" s="81">
        <v>648142</v>
      </c>
      <c r="F390" s="81">
        <v>675944</v>
      </c>
      <c r="G390" s="81">
        <v>5396</v>
      </c>
      <c r="H390" s="81">
        <v>681340</v>
      </c>
      <c r="I390" s="81">
        <v>-33198</v>
      </c>
      <c r="J390" s="81">
        <v>33198</v>
      </c>
      <c r="K390" s="81"/>
      <c r="L390" s="81">
        <v>33198</v>
      </c>
      <c r="M390" s="81">
        <v>43159</v>
      </c>
      <c r="N390" s="81">
        <v>9961</v>
      </c>
      <c r="O390" s="81"/>
      <c r="P390" s="81"/>
      <c r="Q390" s="81"/>
    </row>
    <row r="391" spans="1:17" ht="15" customHeight="1">
      <c r="A391" t="s">
        <v>1770</v>
      </c>
      <c r="B391" t="s">
        <v>1771</v>
      </c>
      <c r="C391" s="81">
        <v>736184</v>
      </c>
      <c r="D391" s="81">
        <v>564054</v>
      </c>
      <c r="E391" s="81">
        <v>1300238</v>
      </c>
      <c r="F391" s="81">
        <v>1508239</v>
      </c>
      <c r="G391" s="81">
        <v>16749</v>
      </c>
      <c r="H391" s="81">
        <v>1524988</v>
      </c>
      <c r="I391" s="81">
        <v>-224750</v>
      </c>
      <c r="J391" s="81">
        <v>224750</v>
      </c>
      <c r="K391" s="81">
        <v>325400</v>
      </c>
      <c r="L391" s="81">
        <v>-100650</v>
      </c>
      <c r="M391" s="81">
        <v>79506</v>
      </c>
      <c r="N391" s="81">
        <v>180156</v>
      </c>
      <c r="O391" s="81"/>
      <c r="P391" s="81"/>
      <c r="Q391" s="81"/>
    </row>
    <row r="392" spans="1:17" ht="15" customHeight="1">
      <c r="A392" t="s">
        <v>1772</v>
      </c>
      <c r="B392" t="s">
        <v>1773</v>
      </c>
      <c r="C392" s="81">
        <v>140868</v>
      </c>
      <c r="D392" s="81">
        <v>242757</v>
      </c>
      <c r="E392" s="81">
        <v>383625</v>
      </c>
      <c r="F392" s="81">
        <v>369689</v>
      </c>
      <c r="G392" s="81">
        <v>11845</v>
      </c>
      <c r="H392" s="81">
        <v>381534</v>
      </c>
      <c r="I392" s="81">
        <v>2091</v>
      </c>
      <c r="J392" s="81">
        <v>-2091</v>
      </c>
      <c r="K392" s="81"/>
      <c r="L392" s="81">
        <v>-2091</v>
      </c>
      <c r="M392" s="81">
        <v>972</v>
      </c>
      <c r="N392" s="81">
        <v>3063</v>
      </c>
      <c r="O392" s="81"/>
      <c r="P392" s="81"/>
      <c r="Q392" s="81"/>
    </row>
    <row r="393" spans="1:17" ht="15" customHeight="1">
      <c r="A393" t="s">
        <v>1774</v>
      </c>
      <c r="B393" t="s">
        <v>1775</v>
      </c>
      <c r="C393" s="81">
        <v>101554</v>
      </c>
      <c r="D393" s="81">
        <v>166303</v>
      </c>
      <c r="E393" s="81">
        <v>267857</v>
      </c>
      <c r="F393" s="81">
        <v>276547</v>
      </c>
      <c r="G393" s="81">
        <v>5316</v>
      </c>
      <c r="H393" s="81">
        <v>281863</v>
      </c>
      <c r="I393" s="81">
        <v>-14006</v>
      </c>
      <c r="J393" s="81">
        <v>14006</v>
      </c>
      <c r="K393" s="81">
        <v>1000</v>
      </c>
      <c r="L393" s="81">
        <v>7371</v>
      </c>
      <c r="M393" s="81">
        <v>11602</v>
      </c>
      <c r="N393" s="81">
        <v>4231</v>
      </c>
      <c r="O393" s="81"/>
      <c r="P393" s="81"/>
      <c r="Q393" s="81">
        <v>5635</v>
      </c>
    </row>
    <row r="394" spans="1:17" ht="15" customHeight="1">
      <c r="A394" t="s">
        <v>1776</v>
      </c>
      <c r="B394" t="s">
        <v>1777</v>
      </c>
      <c r="C394" s="81">
        <v>28805</v>
      </c>
      <c r="D394" s="81">
        <v>30895</v>
      </c>
      <c r="E394" s="81">
        <v>59700</v>
      </c>
      <c r="F394" s="81">
        <v>52711</v>
      </c>
      <c r="G394" s="81">
        <v>3148</v>
      </c>
      <c r="H394" s="81">
        <v>55859</v>
      </c>
      <c r="I394" s="81">
        <v>3841</v>
      </c>
      <c r="J394" s="81">
        <v>-3841</v>
      </c>
      <c r="K394" s="81">
        <v>-3580</v>
      </c>
      <c r="L394" s="81">
        <v>-261</v>
      </c>
      <c r="M394" s="81">
        <v>122</v>
      </c>
      <c r="N394" s="81">
        <v>383</v>
      </c>
      <c r="O394" s="81"/>
      <c r="P394" s="81"/>
      <c r="Q394" s="81"/>
    </row>
    <row r="395" spans="1:17" ht="15" customHeight="1">
      <c r="A395" t="s">
        <v>1778</v>
      </c>
      <c r="B395" t="s">
        <v>1779</v>
      </c>
      <c r="C395" s="81">
        <v>38709</v>
      </c>
      <c r="D395" s="81">
        <v>54104</v>
      </c>
      <c r="E395" s="81">
        <v>92813</v>
      </c>
      <c r="F395" s="81">
        <v>94082</v>
      </c>
      <c r="G395" s="81">
        <v>6838</v>
      </c>
      <c r="H395" s="81">
        <v>100920</v>
      </c>
      <c r="I395" s="81">
        <v>-8107</v>
      </c>
      <c r="J395" s="81">
        <v>8107</v>
      </c>
      <c r="K395" s="81"/>
      <c r="L395" s="81">
        <v>4237</v>
      </c>
      <c r="M395" s="81">
        <v>11102</v>
      </c>
      <c r="N395" s="81">
        <v>6865</v>
      </c>
      <c r="O395" s="81"/>
      <c r="P395" s="81"/>
      <c r="Q395" s="81">
        <v>3870</v>
      </c>
    </row>
    <row r="396" spans="1:17" ht="15" customHeight="1">
      <c r="A396" t="s">
        <v>1780</v>
      </c>
      <c r="B396" t="s">
        <v>1781</v>
      </c>
      <c r="C396" s="81">
        <v>47647</v>
      </c>
      <c r="D396" s="81">
        <v>92810</v>
      </c>
      <c r="E396" s="81">
        <v>140457</v>
      </c>
      <c r="F396" s="81">
        <v>144204</v>
      </c>
      <c r="G396" s="81">
        <v>2893</v>
      </c>
      <c r="H396" s="81">
        <v>147097</v>
      </c>
      <c r="I396" s="81">
        <v>-6640</v>
      </c>
      <c r="J396" s="81">
        <v>6640</v>
      </c>
      <c r="K396" s="81">
        <v>-1968</v>
      </c>
      <c r="L396" s="81">
        <v>-176</v>
      </c>
      <c r="M396" s="81">
        <v>654</v>
      </c>
      <c r="N396" s="81">
        <v>830</v>
      </c>
      <c r="O396" s="81"/>
      <c r="P396" s="81"/>
      <c r="Q396" s="81">
        <v>8784</v>
      </c>
    </row>
    <row r="397" spans="1:17" ht="15" customHeight="1">
      <c r="A397" t="s">
        <v>1782</v>
      </c>
      <c r="B397" t="s">
        <v>1783</v>
      </c>
      <c r="C397" s="81">
        <v>35394</v>
      </c>
      <c r="D397" s="81">
        <v>47325</v>
      </c>
      <c r="E397" s="81">
        <v>82719</v>
      </c>
      <c r="F397" s="81">
        <v>89430</v>
      </c>
      <c r="G397" s="81">
        <v>4729</v>
      </c>
      <c r="H397" s="81">
        <v>94159</v>
      </c>
      <c r="I397" s="81">
        <v>-11440</v>
      </c>
      <c r="J397" s="81">
        <v>11440</v>
      </c>
      <c r="K397" s="81">
        <v>11284</v>
      </c>
      <c r="L397" s="81">
        <v>156</v>
      </c>
      <c r="M397" s="81">
        <v>620</v>
      </c>
      <c r="N397" s="81">
        <v>464</v>
      </c>
      <c r="O397" s="81"/>
      <c r="P397" s="81"/>
      <c r="Q397" s="81"/>
    </row>
    <row r="398" spans="1:17" ht="15" customHeight="1">
      <c r="A398" t="s">
        <v>1784</v>
      </c>
      <c r="B398" t="s">
        <v>1785</v>
      </c>
      <c r="C398" s="81">
        <v>18872</v>
      </c>
      <c r="D398" s="81">
        <v>53793</v>
      </c>
      <c r="E398" s="81">
        <v>72665</v>
      </c>
      <c r="F398" s="81">
        <v>66898</v>
      </c>
      <c r="G398" s="81">
        <v>3019</v>
      </c>
      <c r="H398" s="81">
        <v>69917</v>
      </c>
      <c r="I398" s="81">
        <v>2748</v>
      </c>
      <c r="J398" s="81">
        <v>-2748</v>
      </c>
      <c r="K398" s="81"/>
      <c r="L398" s="81">
        <v>-2748</v>
      </c>
      <c r="M398" s="81">
        <v>4692</v>
      </c>
      <c r="N398" s="81">
        <v>7440</v>
      </c>
      <c r="O398" s="81"/>
      <c r="P398" s="81"/>
      <c r="Q398" s="81"/>
    </row>
    <row r="399" spans="1:17" ht="15" customHeight="1">
      <c r="A399" t="s">
        <v>1786</v>
      </c>
      <c r="B399" t="s">
        <v>1787</v>
      </c>
      <c r="C399" s="81">
        <v>43336</v>
      </c>
      <c r="D399" s="81">
        <v>46220</v>
      </c>
      <c r="E399" s="81">
        <v>89556</v>
      </c>
      <c r="F399" s="81">
        <v>58442</v>
      </c>
      <c r="G399" s="81">
        <v>30374</v>
      </c>
      <c r="H399" s="81">
        <v>88816</v>
      </c>
      <c r="I399" s="81">
        <v>740</v>
      </c>
      <c r="J399" s="81">
        <v>-740</v>
      </c>
      <c r="K399" s="81"/>
      <c r="L399" s="81">
        <v>-740</v>
      </c>
      <c r="M399" s="81">
        <v>994</v>
      </c>
      <c r="N399" s="81">
        <v>1734</v>
      </c>
      <c r="O399" s="81"/>
      <c r="P399" s="81"/>
      <c r="Q399" s="81"/>
    </row>
    <row r="400" spans="1:17" ht="15" customHeight="1">
      <c r="A400" t="s">
        <v>1788</v>
      </c>
      <c r="B400" t="s">
        <v>1789</v>
      </c>
      <c r="C400" s="81">
        <v>44767</v>
      </c>
      <c r="D400" s="81">
        <v>83255</v>
      </c>
      <c r="E400" s="81">
        <v>128022</v>
      </c>
      <c r="F400" s="81">
        <v>129096</v>
      </c>
      <c r="G400" s="81">
        <v>3882</v>
      </c>
      <c r="H400" s="81">
        <v>132978</v>
      </c>
      <c r="I400" s="81">
        <v>-4956</v>
      </c>
      <c r="J400" s="81">
        <v>4956</v>
      </c>
      <c r="K400" s="81"/>
      <c r="L400" s="81">
        <v>4956</v>
      </c>
      <c r="M400" s="81">
        <v>12704</v>
      </c>
      <c r="N400" s="81">
        <v>7748</v>
      </c>
      <c r="O400" s="81"/>
      <c r="P400" s="81"/>
      <c r="Q400" s="81"/>
    </row>
    <row r="401" spans="1:17" ht="15" customHeight="1">
      <c r="A401" t="s">
        <v>1790</v>
      </c>
      <c r="B401" t="s">
        <v>1791</v>
      </c>
      <c r="C401" s="81">
        <v>13933</v>
      </c>
      <c r="D401" s="81">
        <v>42819</v>
      </c>
      <c r="E401" s="81">
        <v>56752</v>
      </c>
      <c r="F401" s="81">
        <v>55550</v>
      </c>
      <c r="G401" s="81">
        <v>4978</v>
      </c>
      <c r="H401" s="81">
        <v>60528</v>
      </c>
      <c r="I401" s="81">
        <v>-3776</v>
      </c>
      <c r="J401" s="81">
        <v>3776</v>
      </c>
      <c r="K401" s="81"/>
      <c r="L401" s="81">
        <v>3776</v>
      </c>
      <c r="M401" s="81">
        <v>3943</v>
      </c>
      <c r="N401" s="81">
        <v>167</v>
      </c>
      <c r="O401" s="81"/>
      <c r="P401" s="81"/>
      <c r="Q401" s="81"/>
    </row>
    <row r="402" spans="1:17" ht="15" customHeight="1">
      <c r="A402" t="s">
        <v>1792</v>
      </c>
      <c r="B402" t="s">
        <v>1376</v>
      </c>
      <c r="C402" s="81">
        <v>20606</v>
      </c>
      <c r="D402" s="81">
        <v>27377</v>
      </c>
      <c r="E402" s="81">
        <v>47983</v>
      </c>
      <c r="F402" s="81">
        <v>43328</v>
      </c>
      <c r="G402" s="81">
        <v>4494</v>
      </c>
      <c r="H402" s="81">
        <v>47822</v>
      </c>
      <c r="I402" s="81">
        <v>161</v>
      </c>
      <c r="J402" s="81">
        <v>-161</v>
      </c>
      <c r="K402" s="81"/>
      <c r="L402" s="81">
        <v>-161</v>
      </c>
      <c r="M402" s="81">
        <v>197</v>
      </c>
      <c r="N402" s="81">
        <v>358</v>
      </c>
      <c r="O402" s="81"/>
      <c r="P402" s="81"/>
      <c r="Q402" s="81"/>
    </row>
    <row r="403" spans="1:17" ht="15" customHeight="1">
      <c r="A403" t="s">
        <v>1793</v>
      </c>
      <c r="B403" t="s">
        <v>1794</v>
      </c>
      <c r="C403" s="81">
        <v>85109</v>
      </c>
      <c r="D403" s="81">
        <v>88971</v>
      </c>
      <c r="E403" s="81">
        <v>174080</v>
      </c>
      <c r="F403" s="81">
        <v>138366</v>
      </c>
      <c r="G403" s="81">
        <v>35320</v>
      </c>
      <c r="H403" s="81">
        <v>173686</v>
      </c>
      <c r="I403" s="81">
        <v>394</v>
      </c>
      <c r="J403" s="81">
        <v>-394</v>
      </c>
      <c r="K403" s="81"/>
      <c r="L403" s="81">
        <v>-394</v>
      </c>
      <c r="M403" s="81">
        <v>9224</v>
      </c>
      <c r="N403" s="81">
        <v>9618</v>
      </c>
      <c r="O403" s="81"/>
      <c r="P403" s="81"/>
      <c r="Q403" s="81"/>
    </row>
    <row r="404" spans="1:17" ht="15" customHeight="1">
      <c r="A404" t="s">
        <v>1795</v>
      </c>
      <c r="B404" t="s">
        <v>1796</v>
      </c>
      <c r="C404" s="81">
        <v>48213</v>
      </c>
      <c r="D404" s="81">
        <v>92542</v>
      </c>
      <c r="E404" s="81">
        <v>140755</v>
      </c>
      <c r="F404" s="81">
        <v>138888</v>
      </c>
      <c r="G404" s="81">
        <v>4543</v>
      </c>
      <c r="H404" s="81">
        <v>143431</v>
      </c>
      <c r="I404" s="81">
        <v>-2676</v>
      </c>
      <c r="J404" s="81">
        <v>2676</v>
      </c>
      <c r="K404" s="81"/>
      <c r="L404" s="81">
        <v>2676</v>
      </c>
      <c r="M404" s="81">
        <v>6181</v>
      </c>
      <c r="N404" s="81">
        <v>3505</v>
      </c>
      <c r="O404" s="81"/>
      <c r="P404" s="81"/>
      <c r="Q404" s="81"/>
    </row>
    <row r="405" spans="1:17" ht="15" customHeight="1">
      <c r="A405" t="s">
        <v>1797</v>
      </c>
      <c r="B405" t="s">
        <v>1798</v>
      </c>
      <c r="C405" s="81">
        <v>42920</v>
      </c>
      <c r="D405" s="81">
        <v>70152</v>
      </c>
      <c r="E405" s="81">
        <v>113072</v>
      </c>
      <c r="F405" s="81">
        <v>103074</v>
      </c>
      <c r="G405" s="81">
        <v>5698</v>
      </c>
      <c r="H405" s="81">
        <v>108772</v>
      </c>
      <c r="I405" s="81">
        <v>4300</v>
      </c>
      <c r="J405" s="81">
        <v>-4300</v>
      </c>
      <c r="K405" s="81"/>
      <c r="L405" s="81">
        <v>-4300</v>
      </c>
      <c r="M405" s="81">
        <v>4391</v>
      </c>
      <c r="N405" s="81">
        <v>8691</v>
      </c>
      <c r="O405" s="81"/>
      <c r="P405" s="81"/>
      <c r="Q405" s="81"/>
    </row>
    <row r="406" spans="1:17" ht="15" customHeight="1">
      <c r="A406" t="s">
        <v>1799</v>
      </c>
      <c r="B406" t="s">
        <v>1800</v>
      </c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</row>
    <row r="407" spans="1:17" ht="15" customHeight="1">
      <c r="A407" t="s">
        <v>1801</v>
      </c>
      <c r="B407" t="s">
        <v>1802</v>
      </c>
      <c r="C407" s="81">
        <v>67049</v>
      </c>
      <c r="D407" s="81">
        <v>120849</v>
      </c>
      <c r="E407" s="81">
        <v>187898</v>
      </c>
      <c r="F407" s="81">
        <v>199059</v>
      </c>
      <c r="G407" s="81">
        <v>2503</v>
      </c>
      <c r="H407" s="81">
        <v>201562</v>
      </c>
      <c r="I407" s="81">
        <v>-13664</v>
      </c>
      <c r="J407" s="81">
        <v>13664</v>
      </c>
      <c r="K407" s="81">
        <v>-3750</v>
      </c>
      <c r="L407" s="81">
        <v>2859</v>
      </c>
      <c r="M407" s="81">
        <v>4249</v>
      </c>
      <c r="N407" s="81">
        <v>1390</v>
      </c>
      <c r="O407" s="81"/>
      <c r="P407" s="81"/>
      <c r="Q407" s="81">
        <v>14555</v>
      </c>
    </row>
    <row r="408" spans="1:17" ht="15" customHeight="1">
      <c r="A408" t="s">
        <v>1803</v>
      </c>
      <c r="B408" t="s">
        <v>1804</v>
      </c>
      <c r="C408" s="81">
        <v>31347</v>
      </c>
      <c r="D408" s="81">
        <v>77109</v>
      </c>
      <c r="E408" s="81">
        <v>108456</v>
      </c>
      <c r="F408" s="81">
        <v>102397</v>
      </c>
      <c r="G408" s="81">
        <v>8102</v>
      </c>
      <c r="H408" s="81">
        <v>110499</v>
      </c>
      <c r="I408" s="81">
        <v>-2043</v>
      </c>
      <c r="J408" s="81">
        <v>2043</v>
      </c>
      <c r="K408" s="81"/>
      <c r="L408" s="81">
        <v>2043</v>
      </c>
      <c r="M408" s="81">
        <v>2684</v>
      </c>
      <c r="N408" s="81">
        <v>641</v>
      </c>
      <c r="O408" s="81"/>
      <c r="P408" s="81"/>
      <c r="Q408" s="81"/>
    </row>
    <row r="409" spans="1:17" ht="15" customHeight="1">
      <c r="A409" t="s">
        <v>1805</v>
      </c>
      <c r="B409" t="s">
        <v>1806</v>
      </c>
      <c r="C409" s="81">
        <v>22796</v>
      </c>
      <c r="D409" s="81">
        <v>52226</v>
      </c>
      <c r="E409" s="81">
        <v>75022</v>
      </c>
      <c r="F409" s="81">
        <v>73128</v>
      </c>
      <c r="G409" s="81">
        <v>5934</v>
      </c>
      <c r="H409" s="81">
        <v>79062</v>
      </c>
      <c r="I409" s="81">
        <v>-4040</v>
      </c>
      <c r="J409" s="81">
        <v>4040</v>
      </c>
      <c r="K409" s="81">
        <v>5250</v>
      </c>
      <c r="L409" s="81">
        <v>-1210</v>
      </c>
      <c r="M409" s="81">
        <v>283</v>
      </c>
      <c r="N409" s="81">
        <v>1493</v>
      </c>
      <c r="O409" s="81"/>
      <c r="P409" s="81"/>
      <c r="Q409" s="81"/>
    </row>
    <row r="410" spans="1:17" ht="15" customHeight="1">
      <c r="A410" t="s">
        <v>1807</v>
      </c>
      <c r="B410" t="s">
        <v>1808</v>
      </c>
      <c r="C410" s="81">
        <v>25732</v>
      </c>
      <c r="D410" s="81">
        <v>69317</v>
      </c>
      <c r="E410" s="81">
        <v>95049</v>
      </c>
      <c r="F410" s="81">
        <v>90981</v>
      </c>
      <c r="G410" s="81">
        <v>7293</v>
      </c>
      <c r="H410" s="81">
        <v>98274</v>
      </c>
      <c r="I410" s="81">
        <v>-3225</v>
      </c>
      <c r="J410" s="81">
        <v>3225</v>
      </c>
      <c r="K410" s="81"/>
      <c r="L410" s="81">
        <v>3225</v>
      </c>
      <c r="M410" s="81">
        <v>3592</v>
      </c>
      <c r="N410" s="81">
        <v>367</v>
      </c>
      <c r="O410" s="81"/>
      <c r="P410" s="81"/>
      <c r="Q410" s="81"/>
    </row>
    <row r="411" spans="1:17" ht="15" customHeight="1">
      <c r="A411" t="s">
        <v>1809</v>
      </c>
      <c r="B411" t="s">
        <v>1810</v>
      </c>
      <c r="C411" s="81">
        <v>41137</v>
      </c>
      <c r="D411" s="81">
        <v>75527</v>
      </c>
      <c r="E411" s="81">
        <v>116664</v>
      </c>
      <c r="F411" s="81">
        <v>115093</v>
      </c>
      <c r="G411" s="81">
        <v>2848</v>
      </c>
      <c r="H411" s="81">
        <v>117941</v>
      </c>
      <c r="I411" s="81">
        <v>-1277</v>
      </c>
      <c r="J411" s="81">
        <v>1277</v>
      </c>
      <c r="K411" s="81">
        <v>-2750</v>
      </c>
      <c r="L411" s="81">
        <v>4027</v>
      </c>
      <c r="M411" s="81">
        <v>4750</v>
      </c>
      <c r="N411" s="81">
        <v>723</v>
      </c>
      <c r="O411" s="81"/>
      <c r="P411" s="81"/>
      <c r="Q411" s="81"/>
    </row>
    <row r="412" spans="1:17" ht="15" customHeight="1">
      <c r="A412" t="s">
        <v>1811</v>
      </c>
      <c r="B412" t="s">
        <v>1812</v>
      </c>
      <c r="C412" s="81">
        <v>18178</v>
      </c>
      <c r="D412" s="81">
        <v>31491</v>
      </c>
      <c r="E412" s="81">
        <v>49669</v>
      </c>
      <c r="F412" s="81">
        <v>36805</v>
      </c>
      <c r="G412" s="81">
        <v>12288</v>
      </c>
      <c r="H412" s="81">
        <v>49093</v>
      </c>
      <c r="I412" s="81">
        <v>576</v>
      </c>
      <c r="J412" s="81">
        <v>-576</v>
      </c>
      <c r="K412" s="81"/>
      <c r="L412" s="81">
        <v>-576</v>
      </c>
      <c r="M412" s="81">
        <v>1966</v>
      </c>
      <c r="N412" s="81">
        <v>2542</v>
      </c>
      <c r="O412" s="81"/>
      <c r="P412" s="81"/>
      <c r="Q412" s="81"/>
    </row>
    <row r="413" spans="1:17" ht="15" customHeight="1">
      <c r="A413" t="s">
        <v>1813</v>
      </c>
      <c r="B413" t="s">
        <v>1814</v>
      </c>
      <c r="C413" s="81">
        <v>35649</v>
      </c>
      <c r="D413" s="81">
        <v>54124</v>
      </c>
      <c r="E413" s="81">
        <v>89773</v>
      </c>
      <c r="F413" s="81">
        <v>92191</v>
      </c>
      <c r="G413" s="81">
        <v>4511</v>
      </c>
      <c r="H413" s="81">
        <v>96702</v>
      </c>
      <c r="I413" s="81">
        <v>-6929</v>
      </c>
      <c r="J413" s="81">
        <v>6929</v>
      </c>
      <c r="K413" s="81"/>
      <c r="L413" s="81">
        <v>6929</v>
      </c>
      <c r="M413" s="81">
        <v>10511</v>
      </c>
      <c r="N413" s="81">
        <v>3582</v>
      </c>
      <c r="O413" s="81"/>
      <c r="P413" s="81"/>
      <c r="Q413" s="81"/>
    </row>
    <row r="414" spans="1:17" ht="15" customHeight="1">
      <c r="A414" t="s">
        <v>1815</v>
      </c>
      <c r="B414" t="s">
        <v>1816</v>
      </c>
      <c r="C414" s="81">
        <v>20531</v>
      </c>
      <c r="D414" s="81">
        <v>76468</v>
      </c>
      <c r="E414" s="81">
        <v>96999</v>
      </c>
      <c r="F414" s="81">
        <v>98937</v>
      </c>
      <c r="G414" s="81">
        <v>3672</v>
      </c>
      <c r="H414" s="81">
        <v>102609</v>
      </c>
      <c r="I414" s="81">
        <v>-5610</v>
      </c>
      <c r="J414" s="81">
        <v>5610</v>
      </c>
      <c r="K414" s="81"/>
      <c r="L414" s="81">
        <v>5610</v>
      </c>
      <c r="M414" s="81">
        <v>5965</v>
      </c>
      <c r="N414" s="81">
        <v>355</v>
      </c>
      <c r="O414" s="81"/>
      <c r="P414" s="81"/>
      <c r="Q414" s="81"/>
    </row>
    <row r="415" spans="1:17" ht="15" customHeight="1">
      <c r="A415" t="s">
        <v>1817</v>
      </c>
      <c r="B415" t="s">
        <v>1818</v>
      </c>
      <c r="C415" s="81">
        <v>50646</v>
      </c>
      <c r="D415" s="81">
        <v>69124</v>
      </c>
      <c r="E415" s="81">
        <v>119770</v>
      </c>
      <c r="F415" s="81">
        <v>104932</v>
      </c>
      <c r="G415" s="81">
        <v>11087</v>
      </c>
      <c r="H415" s="81">
        <v>116019</v>
      </c>
      <c r="I415" s="81">
        <v>3751</v>
      </c>
      <c r="J415" s="81">
        <v>-3751</v>
      </c>
      <c r="K415" s="81"/>
      <c r="L415" s="81">
        <v>-3751</v>
      </c>
      <c r="M415" s="81">
        <v>5813</v>
      </c>
      <c r="N415" s="81">
        <v>9564</v>
      </c>
      <c r="O415" s="81"/>
      <c r="P415" s="81"/>
      <c r="Q415" s="81"/>
    </row>
    <row r="416" spans="1:17" ht="15" customHeight="1">
      <c r="A416" t="s">
        <v>1819</v>
      </c>
      <c r="B416" t="s">
        <v>1820</v>
      </c>
      <c r="C416" s="81">
        <v>29480</v>
      </c>
      <c r="D416" s="81">
        <v>42866</v>
      </c>
      <c r="E416" s="81">
        <v>72346</v>
      </c>
      <c r="F416" s="81">
        <v>56753</v>
      </c>
      <c r="G416" s="81">
        <v>17166</v>
      </c>
      <c r="H416" s="81">
        <v>73919</v>
      </c>
      <c r="I416" s="81">
        <v>-1573</v>
      </c>
      <c r="J416" s="81">
        <v>1573</v>
      </c>
      <c r="K416" s="81"/>
      <c r="L416" s="81">
        <v>1573</v>
      </c>
      <c r="M416" s="81">
        <v>1914</v>
      </c>
      <c r="N416" s="81">
        <v>341</v>
      </c>
      <c r="O416" s="81"/>
      <c r="P416" s="81"/>
      <c r="Q416" s="81"/>
    </row>
    <row r="417" spans="1:17" ht="15" customHeight="1">
      <c r="A417" t="s">
        <v>1821</v>
      </c>
      <c r="B417" t="s">
        <v>1822</v>
      </c>
      <c r="C417" s="81">
        <v>40022</v>
      </c>
      <c r="D417" s="81">
        <v>202213</v>
      </c>
      <c r="E417" s="81">
        <v>242235</v>
      </c>
      <c r="F417" s="81">
        <v>232001</v>
      </c>
      <c r="G417" s="81">
        <v>10277</v>
      </c>
      <c r="H417" s="81">
        <v>242278</v>
      </c>
      <c r="I417" s="81">
        <v>-43</v>
      </c>
      <c r="J417" s="81">
        <v>43</v>
      </c>
      <c r="K417" s="81"/>
      <c r="L417" s="81">
        <v>43</v>
      </c>
      <c r="M417" s="81">
        <v>1643</v>
      </c>
      <c r="N417" s="81">
        <v>1600</v>
      </c>
      <c r="O417" s="81"/>
      <c r="P417" s="81"/>
      <c r="Q417" s="81"/>
    </row>
    <row r="418" spans="3:17" ht="15" customHeight="1"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</row>
    <row r="419" spans="1:17" ht="15" customHeight="1">
      <c r="B419" t="s">
        <v>1168</v>
      </c>
      <c r="C419" s="81">
        <v>1943793</v>
      </c>
      <c r="D419" s="81">
        <v>3108524</v>
      </c>
      <c r="E419" s="81">
        <v>5052317</v>
      </c>
      <c r="F419" s="81">
        <v>5146765</v>
      </c>
      <c r="G419" s="81">
        <v>234903</v>
      </c>
      <c r="H419" s="81">
        <v>5381668</v>
      </c>
      <c r="I419" s="81">
        <v>-329351</v>
      </c>
      <c r="J419" s="81">
        <v>329351</v>
      </c>
      <c r="K419" s="81">
        <v>330886</v>
      </c>
      <c r="L419" s="81">
        <v>-34379</v>
      </c>
      <c r="M419" s="81">
        <v>233433</v>
      </c>
      <c r="N419" s="81">
        <v>267812</v>
      </c>
      <c r="O419" s="81"/>
      <c r="P419" s="81"/>
      <c r="Q419" s="81">
        <v>32844</v>
      </c>
    </row>
    <row r="420" spans="3:17" ht="15" customHeight="1"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</row>
    <row r="421" spans="1:17" ht="15" customHeight="1">
      <c r="A421" t="s">
        <v>1823</v>
      </c>
      <c r="B421" t="s">
        <v>1824</v>
      </c>
      <c r="C421" s="81">
        <v>76700</v>
      </c>
      <c r="D421" s="81">
        <v>904325</v>
      </c>
      <c r="E421" s="81">
        <v>981025</v>
      </c>
      <c r="F421" s="81">
        <v>859204</v>
      </c>
      <c r="G421" s="81">
        <v>121422</v>
      </c>
      <c r="H421" s="81">
        <v>980626</v>
      </c>
      <c r="I421" s="81">
        <v>399</v>
      </c>
      <c r="J421" s="81">
        <v>-399</v>
      </c>
      <c r="K421" s="81"/>
      <c r="L421" s="81">
        <v>-399</v>
      </c>
      <c r="M421" s="81">
        <v>23055</v>
      </c>
      <c r="N421" s="81">
        <v>23454</v>
      </c>
      <c r="O421" s="81"/>
      <c r="P421" s="81"/>
      <c r="Q421" s="81"/>
    </row>
    <row r="422" spans="1:17" ht="15" customHeight="1">
      <c r="A422" t="s">
        <v>1825</v>
      </c>
      <c r="B422" t="s">
        <v>1826</v>
      </c>
      <c r="C422" s="81">
        <v>916638</v>
      </c>
      <c r="D422" s="81">
        <v>620102</v>
      </c>
      <c r="E422" s="81">
        <v>1536740</v>
      </c>
      <c r="F422" s="81">
        <v>1503160</v>
      </c>
      <c r="G422" s="81">
        <v>34603</v>
      </c>
      <c r="H422" s="81">
        <v>1537763</v>
      </c>
      <c r="I422" s="81">
        <v>-1023</v>
      </c>
      <c r="J422" s="81">
        <v>1023</v>
      </c>
      <c r="K422" s="81"/>
      <c r="L422" s="81">
        <v>-13969</v>
      </c>
      <c r="M422" s="81">
        <v>30918</v>
      </c>
      <c r="N422" s="81">
        <v>44887</v>
      </c>
      <c r="O422" s="81"/>
      <c r="P422" s="81">
        <v>14992</v>
      </c>
      <c r="Q422" s="81"/>
    </row>
    <row r="423" spans="1:17" ht="15" customHeight="1">
      <c r="A423" t="s">
        <v>1827</v>
      </c>
      <c r="B423" t="s">
        <v>1828</v>
      </c>
      <c r="C423" s="81">
        <v>278871</v>
      </c>
      <c r="D423" s="81">
        <v>346099</v>
      </c>
      <c r="E423" s="81">
        <v>624970</v>
      </c>
      <c r="F423" s="81">
        <v>609997</v>
      </c>
      <c r="G423" s="81">
        <v>3902</v>
      </c>
      <c r="H423" s="81">
        <v>613899</v>
      </c>
      <c r="I423" s="81">
        <v>11071</v>
      </c>
      <c r="J423" s="81">
        <v>-11071</v>
      </c>
      <c r="K423" s="81">
        <v>-10720</v>
      </c>
      <c r="L423" s="81">
        <v>-351</v>
      </c>
      <c r="M423" s="81">
        <v>6501</v>
      </c>
      <c r="N423" s="81">
        <v>6852</v>
      </c>
      <c r="O423" s="81"/>
      <c r="P423" s="81"/>
      <c r="Q423" s="81"/>
    </row>
    <row r="424" spans="1:17" ht="15" customHeight="1">
      <c r="A424" t="s">
        <v>1829</v>
      </c>
      <c r="B424" t="s">
        <v>1830</v>
      </c>
      <c r="C424" s="81">
        <v>217538</v>
      </c>
      <c r="D424" s="81">
        <v>97578</v>
      </c>
      <c r="E424" s="81">
        <v>315116</v>
      </c>
      <c r="F424" s="81">
        <v>316474</v>
      </c>
      <c r="G424" s="81">
        <v>3009</v>
      </c>
      <c r="H424" s="81">
        <v>319483</v>
      </c>
      <c r="I424" s="81">
        <v>-4367</v>
      </c>
      <c r="J424" s="81">
        <v>4367</v>
      </c>
      <c r="K424" s="81">
        <v>6149</v>
      </c>
      <c r="L424" s="81">
        <v>-1782</v>
      </c>
      <c r="M424" s="81">
        <v>4452</v>
      </c>
      <c r="N424" s="81">
        <v>6234</v>
      </c>
      <c r="O424" s="81"/>
      <c r="P424" s="81"/>
      <c r="Q424" s="81"/>
    </row>
    <row r="425" spans="1:17" ht="15" customHeight="1">
      <c r="A425" t="s">
        <v>1831</v>
      </c>
      <c r="B425" t="s">
        <v>1832</v>
      </c>
      <c r="C425" s="81">
        <v>111933</v>
      </c>
      <c r="D425" s="81">
        <v>253030</v>
      </c>
      <c r="E425" s="81">
        <v>364963</v>
      </c>
      <c r="F425" s="81">
        <v>345683</v>
      </c>
      <c r="G425" s="81">
        <v>1763</v>
      </c>
      <c r="H425" s="81">
        <v>347446</v>
      </c>
      <c r="I425" s="81">
        <v>17517</v>
      </c>
      <c r="J425" s="81">
        <v>-17517</v>
      </c>
      <c r="K425" s="81">
        <v>-14480</v>
      </c>
      <c r="L425" s="81">
        <v>-3037</v>
      </c>
      <c r="M425" s="81">
        <v>1140</v>
      </c>
      <c r="N425" s="81">
        <v>4177</v>
      </c>
      <c r="O425" s="81"/>
      <c r="P425" s="81"/>
      <c r="Q425" s="81"/>
    </row>
    <row r="426" spans="1:17" ht="15" customHeight="1">
      <c r="A426" t="s">
        <v>1833</v>
      </c>
      <c r="B426" t="s">
        <v>1834</v>
      </c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</row>
    <row r="427" spans="1:17" ht="15" customHeight="1">
      <c r="A427" t="s">
        <v>1835</v>
      </c>
      <c r="B427" t="s">
        <v>1836</v>
      </c>
      <c r="C427" s="81">
        <v>74519</v>
      </c>
      <c r="D427" s="81">
        <v>87391</v>
      </c>
      <c r="E427" s="81">
        <v>161910</v>
      </c>
      <c r="F427" s="81">
        <v>153840</v>
      </c>
      <c r="G427" s="81">
        <v>6461</v>
      </c>
      <c r="H427" s="81">
        <v>160301</v>
      </c>
      <c r="I427" s="81">
        <v>1609</v>
      </c>
      <c r="J427" s="81">
        <v>-1609</v>
      </c>
      <c r="K427" s="81"/>
      <c r="L427" s="81">
        <v>-1609</v>
      </c>
      <c r="M427" s="81">
        <v>221</v>
      </c>
      <c r="N427" s="81">
        <v>1830</v>
      </c>
      <c r="O427" s="81"/>
      <c r="P427" s="81"/>
      <c r="Q427" s="81"/>
    </row>
    <row r="428" spans="1:17" ht="15" customHeight="1">
      <c r="A428" t="s">
        <v>1837</v>
      </c>
      <c r="B428" t="s">
        <v>1838</v>
      </c>
      <c r="C428" s="81">
        <v>97049</v>
      </c>
      <c r="D428" s="81">
        <v>97519</v>
      </c>
      <c r="E428" s="81">
        <v>194568</v>
      </c>
      <c r="F428" s="81">
        <v>191182</v>
      </c>
      <c r="G428" s="81">
        <v>6032</v>
      </c>
      <c r="H428" s="81">
        <v>197214</v>
      </c>
      <c r="I428" s="81">
        <v>-2646</v>
      </c>
      <c r="J428" s="81">
        <v>2646</v>
      </c>
      <c r="K428" s="81"/>
      <c r="L428" s="81">
        <v>2646</v>
      </c>
      <c r="M428" s="81">
        <v>13297</v>
      </c>
      <c r="N428" s="81">
        <v>10651</v>
      </c>
      <c r="O428" s="81"/>
      <c r="P428" s="81"/>
      <c r="Q428" s="81"/>
    </row>
    <row r="429" spans="1:17" ht="15" customHeight="1">
      <c r="A429" t="s">
        <v>1839</v>
      </c>
      <c r="B429" t="s">
        <v>1840</v>
      </c>
      <c r="C429" s="81">
        <v>115655</v>
      </c>
      <c r="D429" s="81">
        <v>76717</v>
      </c>
      <c r="E429" s="81">
        <v>192372</v>
      </c>
      <c r="F429" s="81">
        <v>183076</v>
      </c>
      <c r="G429" s="81">
        <v>7570</v>
      </c>
      <c r="H429" s="81">
        <v>190646</v>
      </c>
      <c r="I429" s="81">
        <v>1726</v>
      </c>
      <c r="J429" s="81">
        <v>-1726</v>
      </c>
      <c r="K429" s="81"/>
      <c r="L429" s="81">
        <v>2774</v>
      </c>
      <c r="M429" s="81">
        <v>6653</v>
      </c>
      <c r="N429" s="81">
        <v>3879</v>
      </c>
      <c r="O429" s="81"/>
      <c r="P429" s="81">
        <v>-4500</v>
      </c>
      <c r="Q429" s="81"/>
    </row>
    <row r="430" spans="1:17" ht="15" customHeight="1">
      <c r="A430" t="s">
        <v>1841</v>
      </c>
      <c r="B430" t="s">
        <v>1842</v>
      </c>
      <c r="C430" s="81">
        <v>101175</v>
      </c>
      <c r="D430" s="81">
        <v>218046</v>
      </c>
      <c r="E430" s="81">
        <v>319221</v>
      </c>
      <c r="F430" s="81">
        <v>320537</v>
      </c>
      <c r="G430" s="81">
        <v>3834</v>
      </c>
      <c r="H430" s="81">
        <v>324371</v>
      </c>
      <c r="I430" s="81">
        <v>-5150</v>
      </c>
      <c r="J430" s="81">
        <v>5150</v>
      </c>
      <c r="K430" s="81"/>
      <c r="L430" s="81">
        <v>5150</v>
      </c>
      <c r="M430" s="81">
        <v>9855</v>
      </c>
      <c r="N430" s="81">
        <v>4705</v>
      </c>
      <c r="O430" s="81"/>
      <c r="P430" s="81"/>
      <c r="Q430" s="81"/>
    </row>
    <row r="431" spans="1:17" ht="15" customHeight="1">
      <c r="A431" t="s">
        <v>1843</v>
      </c>
      <c r="B431" t="s">
        <v>1844</v>
      </c>
      <c r="C431" s="81">
        <v>213281</v>
      </c>
      <c r="D431" s="81">
        <v>141366</v>
      </c>
      <c r="E431" s="81">
        <v>354647</v>
      </c>
      <c r="F431" s="81">
        <v>371452</v>
      </c>
      <c r="G431" s="81">
        <v>4986</v>
      </c>
      <c r="H431" s="81">
        <v>376438</v>
      </c>
      <c r="I431" s="81">
        <v>-21791</v>
      </c>
      <c r="J431" s="81">
        <v>21791</v>
      </c>
      <c r="K431" s="81">
        <v>41365</v>
      </c>
      <c r="L431" s="81">
        <v>-16800</v>
      </c>
      <c r="M431" s="81">
        <v>1265</v>
      </c>
      <c r="N431" s="81">
        <v>18065</v>
      </c>
      <c r="O431" s="81">
        <v>-2774</v>
      </c>
      <c r="P431" s="81"/>
      <c r="Q431" s="81"/>
    </row>
    <row r="432" spans="1:17" ht="15" customHeight="1">
      <c r="A432" t="s">
        <v>1845</v>
      </c>
      <c r="B432" t="s">
        <v>1846</v>
      </c>
      <c r="C432" s="81">
        <v>84152</v>
      </c>
      <c r="D432" s="81">
        <v>40274</v>
      </c>
      <c r="E432" s="81">
        <v>124426</v>
      </c>
      <c r="F432" s="81">
        <v>106162</v>
      </c>
      <c r="G432" s="81">
        <v>17240</v>
      </c>
      <c r="H432" s="81">
        <v>123402</v>
      </c>
      <c r="I432" s="81">
        <v>1024</v>
      </c>
      <c r="J432" s="81">
        <v>-1024</v>
      </c>
      <c r="K432" s="81"/>
      <c r="L432" s="81">
        <v>-1024</v>
      </c>
      <c r="M432" s="81">
        <v>5189</v>
      </c>
      <c r="N432" s="81">
        <v>6213</v>
      </c>
      <c r="O432" s="81"/>
      <c r="P432" s="81"/>
      <c r="Q432" s="81"/>
    </row>
    <row r="433" spans="1:17" ht="15" customHeight="1">
      <c r="A433" t="s">
        <v>1847</v>
      </c>
      <c r="B433" t="s">
        <v>1848</v>
      </c>
      <c r="C433" s="81">
        <v>39338</v>
      </c>
      <c r="D433" s="81">
        <v>8620</v>
      </c>
      <c r="E433" s="81">
        <v>47958</v>
      </c>
      <c r="F433" s="81">
        <v>38895</v>
      </c>
      <c r="G433" s="81">
        <v>9322</v>
      </c>
      <c r="H433" s="81">
        <v>48217</v>
      </c>
      <c r="I433" s="81">
        <v>-259</v>
      </c>
      <c r="J433" s="81">
        <v>259</v>
      </c>
      <c r="K433" s="81"/>
      <c r="L433" s="81">
        <v>259</v>
      </c>
      <c r="M433" s="81">
        <v>444</v>
      </c>
      <c r="N433" s="81">
        <v>185</v>
      </c>
      <c r="O433" s="81"/>
      <c r="P433" s="81"/>
      <c r="Q433" s="81"/>
    </row>
    <row r="434" spans="1:17" ht="15" customHeight="1">
      <c r="A434" t="s">
        <v>1849</v>
      </c>
      <c r="B434" t="s">
        <v>1850</v>
      </c>
      <c r="C434" s="81">
        <v>282110</v>
      </c>
      <c r="D434" s="81">
        <v>53863</v>
      </c>
      <c r="E434" s="81">
        <v>335973</v>
      </c>
      <c r="F434" s="81">
        <v>291880</v>
      </c>
      <c r="G434" s="81">
        <v>39958</v>
      </c>
      <c r="H434" s="81">
        <v>331838</v>
      </c>
      <c r="I434" s="81">
        <v>4135</v>
      </c>
      <c r="J434" s="81">
        <v>-4135</v>
      </c>
      <c r="K434" s="81"/>
      <c r="L434" s="81">
        <v>-4135</v>
      </c>
      <c r="M434" s="81">
        <v>24587</v>
      </c>
      <c r="N434" s="81">
        <v>28722</v>
      </c>
      <c r="O434" s="81"/>
      <c r="P434" s="81"/>
      <c r="Q434" s="81"/>
    </row>
    <row r="435" spans="1:17" ht="15" customHeight="1">
      <c r="A435" t="s">
        <v>1851</v>
      </c>
      <c r="B435" t="s">
        <v>1852</v>
      </c>
      <c r="C435" s="81">
        <v>61712</v>
      </c>
      <c r="D435" s="81">
        <v>31371</v>
      </c>
      <c r="E435" s="81">
        <v>93083</v>
      </c>
      <c r="F435" s="81">
        <v>95814</v>
      </c>
      <c r="G435" s="81">
        <v>72</v>
      </c>
      <c r="H435" s="81">
        <v>95886</v>
      </c>
      <c r="I435" s="81">
        <v>-2803</v>
      </c>
      <c r="J435" s="81">
        <v>2803</v>
      </c>
      <c r="K435" s="81"/>
      <c r="L435" s="81">
        <v>2803</v>
      </c>
      <c r="M435" s="81">
        <v>4666</v>
      </c>
      <c r="N435" s="81">
        <v>1863</v>
      </c>
      <c r="O435" s="81"/>
      <c r="P435" s="81"/>
      <c r="Q435" s="81"/>
    </row>
    <row r="436" spans="1:17" ht="15" customHeight="1">
      <c r="A436" t="s">
        <v>1853</v>
      </c>
      <c r="B436" t="s">
        <v>1854</v>
      </c>
      <c r="C436" s="81">
        <v>115910</v>
      </c>
      <c r="D436" s="81">
        <v>108697</v>
      </c>
      <c r="E436" s="81">
        <v>224607</v>
      </c>
      <c r="F436" s="81">
        <v>220421</v>
      </c>
      <c r="G436" s="81">
        <v>3760</v>
      </c>
      <c r="H436" s="81">
        <v>224181</v>
      </c>
      <c r="I436" s="81">
        <v>426</v>
      </c>
      <c r="J436" s="81">
        <v>-426</v>
      </c>
      <c r="K436" s="81"/>
      <c r="L436" s="81">
        <v>-426</v>
      </c>
      <c r="M436" s="81">
        <v>909</v>
      </c>
      <c r="N436" s="81">
        <v>1335</v>
      </c>
      <c r="O436" s="81"/>
      <c r="P436" s="81"/>
      <c r="Q436" s="81"/>
    </row>
    <row r="437" spans="1:17" ht="15" customHeight="1">
      <c r="A437" t="s">
        <v>1855</v>
      </c>
      <c r="B437" t="s">
        <v>1856</v>
      </c>
      <c r="C437" s="81">
        <v>120320</v>
      </c>
      <c r="D437" s="81">
        <v>103330</v>
      </c>
      <c r="E437" s="81">
        <v>223650</v>
      </c>
      <c r="F437" s="81">
        <v>220872</v>
      </c>
      <c r="G437" s="81">
        <v>3457</v>
      </c>
      <c r="H437" s="81">
        <v>224329</v>
      </c>
      <c r="I437" s="81">
        <v>-679</v>
      </c>
      <c r="J437" s="81">
        <v>679</v>
      </c>
      <c r="K437" s="81">
        <v>-2550</v>
      </c>
      <c r="L437" s="81">
        <v>3229</v>
      </c>
      <c r="M437" s="81">
        <v>5637</v>
      </c>
      <c r="N437" s="81">
        <v>2408</v>
      </c>
      <c r="O437" s="81"/>
      <c r="P437" s="81"/>
      <c r="Q437" s="81"/>
    </row>
    <row r="438" spans="1:17" ht="15" customHeight="1">
      <c r="A438" t="s">
        <v>1857</v>
      </c>
      <c r="B438" t="s">
        <v>1858</v>
      </c>
      <c r="C438" s="81">
        <v>63560</v>
      </c>
      <c r="D438" s="81">
        <v>73161</v>
      </c>
      <c r="E438" s="81">
        <v>136721</v>
      </c>
      <c r="F438" s="81">
        <v>136797</v>
      </c>
      <c r="G438" s="81">
        <v>5608</v>
      </c>
      <c r="H438" s="81">
        <v>142405</v>
      </c>
      <c r="I438" s="81">
        <v>-5684</v>
      </c>
      <c r="J438" s="81">
        <v>5684</v>
      </c>
      <c r="K438" s="81"/>
      <c r="L438" s="81">
        <v>5684</v>
      </c>
      <c r="M438" s="81">
        <v>10741</v>
      </c>
      <c r="N438" s="81">
        <v>5057</v>
      </c>
      <c r="O438" s="81"/>
      <c r="P438" s="81"/>
      <c r="Q438" s="81"/>
    </row>
    <row r="439" spans="1:17" ht="15" customHeight="1">
      <c r="A439" t="s">
        <v>1859</v>
      </c>
      <c r="B439" t="s">
        <v>1860</v>
      </c>
      <c r="C439" s="81">
        <v>49567</v>
      </c>
      <c r="D439" s="81">
        <v>56943</v>
      </c>
      <c r="E439" s="81">
        <v>106510</v>
      </c>
      <c r="F439" s="81">
        <v>105440</v>
      </c>
      <c r="G439" s="81">
        <v>6484</v>
      </c>
      <c r="H439" s="81">
        <v>111924</v>
      </c>
      <c r="I439" s="81">
        <v>-5414</v>
      </c>
      <c r="J439" s="81">
        <v>5414</v>
      </c>
      <c r="K439" s="81"/>
      <c r="L439" s="81">
        <v>5414</v>
      </c>
      <c r="M439" s="81">
        <v>9996</v>
      </c>
      <c r="N439" s="81">
        <v>4582</v>
      </c>
      <c r="O439" s="81"/>
      <c r="P439" s="81"/>
      <c r="Q439" s="81"/>
    </row>
    <row r="440" spans="1:17" ht="15" customHeight="1">
      <c r="A440" t="s">
        <v>1861</v>
      </c>
      <c r="B440" t="s">
        <v>1862</v>
      </c>
      <c r="C440" s="81">
        <v>45203</v>
      </c>
      <c r="D440" s="81">
        <v>66787</v>
      </c>
      <c r="E440" s="81">
        <v>111990</v>
      </c>
      <c r="F440" s="81">
        <v>117886</v>
      </c>
      <c r="G440" s="81">
        <v>2956</v>
      </c>
      <c r="H440" s="81">
        <v>120842</v>
      </c>
      <c r="I440" s="81">
        <v>-8852</v>
      </c>
      <c r="J440" s="81">
        <v>8852</v>
      </c>
      <c r="K440" s="81">
        <v>5000</v>
      </c>
      <c r="L440" s="81">
        <v>3852</v>
      </c>
      <c r="M440" s="81">
        <v>6978</v>
      </c>
      <c r="N440" s="81">
        <v>3126</v>
      </c>
      <c r="O440" s="81"/>
      <c r="P440" s="81"/>
      <c r="Q440" s="81"/>
    </row>
    <row r="441" spans="1:17" ht="15" customHeight="1">
      <c r="A441" t="s">
        <v>1863</v>
      </c>
      <c r="B441" t="s">
        <v>1864</v>
      </c>
      <c r="C441" s="81">
        <v>76298</v>
      </c>
      <c r="D441" s="81">
        <v>103430</v>
      </c>
      <c r="E441" s="81">
        <v>179728</v>
      </c>
      <c r="F441" s="81">
        <v>181414</v>
      </c>
      <c r="G441" s="81">
        <v>3569</v>
      </c>
      <c r="H441" s="81">
        <v>184983</v>
      </c>
      <c r="I441" s="81">
        <v>-5255</v>
      </c>
      <c r="J441" s="81">
        <v>5255</v>
      </c>
      <c r="K441" s="81"/>
      <c r="L441" s="81">
        <v>-2788</v>
      </c>
      <c r="M441" s="81">
        <v>833</v>
      </c>
      <c r="N441" s="81">
        <v>3621</v>
      </c>
      <c r="O441" s="81"/>
      <c r="P441" s="81">
        <v>8043</v>
      </c>
      <c r="Q441" s="81"/>
    </row>
    <row r="442" spans="1:17" ht="15" customHeight="1">
      <c r="A442" t="s">
        <v>1865</v>
      </c>
      <c r="B442" t="s">
        <v>1866</v>
      </c>
      <c r="C442" s="81">
        <v>126471</v>
      </c>
      <c r="D442" s="81">
        <v>84775</v>
      </c>
      <c r="E442" s="81">
        <v>211246</v>
      </c>
      <c r="F442" s="81">
        <v>204710</v>
      </c>
      <c r="G442" s="81">
        <v>3459</v>
      </c>
      <c r="H442" s="81">
        <v>208169</v>
      </c>
      <c r="I442" s="81">
        <v>3077</v>
      </c>
      <c r="J442" s="81">
        <v>-3077</v>
      </c>
      <c r="K442" s="81">
        <v>-4000</v>
      </c>
      <c r="L442" s="81">
        <v>923</v>
      </c>
      <c r="M442" s="81">
        <v>3136</v>
      </c>
      <c r="N442" s="81">
        <v>2213</v>
      </c>
      <c r="O442" s="81"/>
      <c r="P442" s="81"/>
      <c r="Q442" s="81"/>
    </row>
    <row r="443" spans="1:17" ht="15" customHeight="1">
      <c r="A443" t="s">
        <v>1867</v>
      </c>
      <c r="B443" t="s">
        <v>1868</v>
      </c>
      <c r="C443" s="81">
        <v>78663</v>
      </c>
      <c r="D443" s="81">
        <v>64466</v>
      </c>
      <c r="E443" s="81">
        <v>143129</v>
      </c>
      <c r="F443" s="81">
        <v>136719</v>
      </c>
      <c r="G443" s="81">
        <v>17277</v>
      </c>
      <c r="H443" s="81">
        <v>153996</v>
      </c>
      <c r="I443" s="81">
        <v>-10867</v>
      </c>
      <c r="J443" s="81">
        <v>10867</v>
      </c>
      <c r="K443" s="81">
        <v>-855</v>
      </c>
      <c r="L443" s="81">
        <v>11722</v>
      </c>
      <c r="M443" s="81">
        <v>19702</v>
      </c>
      <c r="N443" s="81">
        <v>7980</v>
      </c>
      <c r="O443" s="81"/>
      <c r="P443" s="81"/>
      <c r="Q443" s="81"/>
    </row>
    <row r="444" spans="1:17" ht="15" customHeight="1">
      <c r="A444" t="s">
        <v>1869</v>
      </c>
      <c r="B444" t="s">
        <v>1870</v>
      </c>
      <c r="C444" s="81">
        <v>48339</v>
      </c>
      <c r="D444" s="81">
        <v>79618</v>
      </c>
      <c r="E444" s="81">
        <v>127957</v>
      </c>
      <c r="F444" s="81">
        <v>126051</v>
      </c>
      <c r="G444" s="81">
        <v>3666</v>
      </c>
      <c r="H444" s="81">
        <v>129717</v>
      </c>
      <c r="I444" s="81">
        <v>-1760</v>
      </c>
      <c r="J444" s="81">
        <v>1760</v>
      </c>
      <c r="K444" s="81"/>
      <c r="L444" s="81">
        <v>1760</v>
      </c>
      <c r="M444" s="81">
        <v>4347</v>
      </c>
      <c r="N444" s="81">
        <v>2587</v>
      </c>
      <c r="O444" s="81"/>
      <c r="P444" s="81"/>
      <c r="Q444" s="81"/>
    </row>
    <row r="445" spans="1:17" ht="15" customHeight="1">
      <c r="A445" t="s">
        <v>1871</v>
      </c>
      <c r="B445" t="s">
        <v>1872</v>
      </c>
      <c r="C445" s="81">
        <v>46476</v>
      </c>
      <c r="D445" s="81">
        <v>60295</v>
      </c>
      <c r="E445" s="81">
        <v>106771</v>
      </c>
      <c r="F445" s="81">
        <v>84650</v>
      </c>
      <c r="G445" s="81">
        <v>11983</v>
      </c>
      <c r="H445" s="81">
        <v>96633</v>
      </c>
      <c r="I445" s="81">
        <v>10138</v>
      </c>
      <c r="J445" s="81">
        <v>-10138</v>
      </c>
      <c r="K445" s="81"/>
      <c r="L445" s="81">
        <v>-10138</v>
      </c>
      <c r="M445" s="81">
        <v>7695</v>
      </c>
      <c r="N445" s="81">
        <v>17833</v>
      </c>
      <c r="O445" s="81"/>
      <c r="P445" s="81"/>
      <c r="Q445" s="81"/>
    </row>
    <row r="446" spans="1:17" ht="15" customHeight="1">
      <c r="A446" t="s">
        <v>1873</v>
      </c>
      <c r="B446" t="s">
        <v>1874</v>
      </c>
      <c r="C446" s="81">
        <v>51492</v>
      </c>
      <c r="D446" s="81">
        <v>64609</v>
      </c>
      <c r="E446" s="81">
        <v>116101</v>
      </c>
      <c r="F446" s="81">
        <v>123596</v>
      </c>
      <c r="G446" s="81">
        <v>2252</v>
      </c>
      <c r="H446" s="81">
        <v>125848</v>
      </c>
      <c r="I446" s="81">
        <v>-9747</v>
      </c>
      <c r="J446" s="81">
        <v>9747</v>
      </c>
      <c r="K446" s="81">
        <v>-500</v>
      </c>
      <c r="L446" s="81">
        <v>10247</v>
      </c>
      <c r="M446" s="81">
        <v>11426</v>
      </c>
      <c r="N446" s="81">
        <v>1179</v>
      </c>
      <c r="O446" s="81"/>
      <c r="P446" s="81"/>
      <c r="Q446" s="81"/>
    </row>
    <row r="447" spans="3:17" ht="15" customHeight="1"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</row>
    <row r="448" spans="1:17" ht="15" customHeight="1">
      <c r="B448" t="s">
        <v>1168</v>
      </c>
      <c r="C448" s="81">
        <v>3492970</v>
      </c>
      <c r="D448" s="81">
        <v>3842412</v>
      </c>
      <c r="E448" s="81">
        <v>7335382</v>
      </c>
      <c r="F448" s="81">
        <v>7045912</v>
      </c>
      <c r="G448" s="81">
        <v>324645</v>
      </c>
      <c r="H448" s="81">
        <v>7370557</v>
      </c>
      <c r="I448" s="81">
        <v>-35175</v>
      </c>
      <c r="J448" s="81">
        <v>35175</v>
      </c>
      <c r="K448" s="81">
        <v>19409</v>
      </c>
      <c r="L448" s="81">
        <v>5</v>
      </c>
      <c r="M448" s="81">
        <v>213643</v>
      </c>
      <c r="N448" s="81">
        <v>213638</v>
      </c>
      <c r="O448" s="81">
        <v>-2774</v>
      </c>
      <c r="P448" s="81">
        <v>18535</v>
      </c>
      <c r="Q448" s="81"/>
    </row>
    <row r="449" spans="3:17" ht="15" customHeight="1"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</row>
    <row r="450" spans="1:17" ht="15" customHeight="1">
      <c r="A450" t="s">
        <v>1875</v>
      </c>
      <c r="B450" t="s">
        <v>1876</v>
      </c>
      <c r="C450" s="81">
        <v>58944</v>
      </c>
      <c r="D450" s="81">
        <v>983459</v>
      </c>
      <c r="E450" s="81">
        <v>1042403</v>
      </c>
      <c r="F450" s="81">
        <v>1016737</v>
      </c>
      <c r="G450" s="81">
        <v>17060</v>
      </c>
      <c r="H450" s="81">
        <v>1033797</v>
      </c>
      <c r="I450" s="81">
        <v>8606</v>
      </c>
      <c r="J450" s="81">
        <v>-8606</v>
      </c>
      <c r="K450" s="81"/>
      <c r="L450" s="81">
        <v>-8606</v>
      </c>
      <c r="M450" s="81">
        <v>45351</v>
      </c>
      <c r="N450" s="81">
        <v>53957</v>
      </c>
      <c r="O450" s="81"/>
      <c r="P450" s="81"/>
      <c r="Q450" s="81"/>
    </row>
    <row r="451" spans="1:17" ht="15" customHeight="1">
      <c r="A451" t="s">
        <v>1877</v>
      </c>
      <c r="B451" t="s">
        <v>1878</v>
      </c>
      <c r="C451" s="81">
        <v>2334335</v>
      </c>
      <c r="D451" s="81">
        <v>877265</v>
      </c>
      <c r="E451" s="81">
        <v>3211600</v>
      </c>
      <c r="F451" s="81">
        <v>2917898</v>
      </c>
      <c r="G451" s="81">
        <v>63948</v>
      </c>
      <c r="H451" s="81">
        <v>2981846</v>
      </c>
      <c r="I451" s="81">
        <v>229754</v>
      </c>
      <c r="J451" s="81">
        <v>-229754</v>
      </c>
      <c r="K451" s="81">
        <v>-180092</v>
      </c>
      <c r="L451" s="81">
        <v>-19439</v>
      </c>
      <c r="M451" s="81">
        <v>67420</v>
      </c>
      <c r="N451" s="81">
        <v>86859</v>
      </c>
      <c r="O451" s="81">
        <v>-8072</v>
      </c>
      <c r="P451" s="81"/>
      <c r="Q451" s="81">
        <v>-22151</v>
      </c>
    </row>
    <row r="452" spans="1:17" ht="15" customHeight="1">
      <c r="A452" t="s">
        <v>1879</v>
      </c>
      <c r="B452" t="s">
        <v>1880</v>
      </c>
      <c r="C452" s="81">
        <v>556947</v>
      </c>
      <c r="D452" s="81">
        <v>207271</v>
      </c>
      <c r="E452" s="81">
        <v>764218</v>
      </c>
      <c r="F452" s="81">
        <v>710299</v>
      </c>
      <c r="G452" s="81">
        <v>33605</v>
      </c>
      <c r="H452" s="81">
        <v>743904</v>
      </c>
      <c r="I452" s="81">
        <v>20314</v>
      </c>
      <c r="J452" s="81">
        <v>-20314</v>
      </c>
      <c r="K452" s="81">
        <v>-25200</v>
      </c>
      <c r="L452" s="81">
        <v>4886</v>
      </c>
      <c r="M452" s="81">
        <v>99660</v>
      </c>
      <c r="N452" s="81">
        <v>94774</v>
      </c>
      <c r="O452" s="81"/>
      <c r="P452" s="81"/>
      <c r="Q452" s="81"/>
    </row>
    <row r="453" spans="1:17" ht="15" customHeight="1">
      <c r="A453" t="s">
        <v>1881</v>
      </c>
      <c r="B453" t="s">
        <v>1882</v>
      </c>
      <c r="C453" s="81">
        <v>501162</v>
      </c>
      <c r="D453" s="81">
        <v>148626</v>
      </c>
      <c r="E453" s="81">
        <v>649788</v>
      </c>
      <c r="F453" s="81">
        <v>523161</v>
      </c>
      <c r="G453" s="81">
        <v>139764</v>
      </c>
      <c r="H453" s="81">
        <v>662925</v>
      </c>
      <c r="I453" s="81">
        <v>-13137</v>
      </c>
      <c r="J453" s="81">
        <v>13137</v>
      </c>
      <c r="K453" s="81">
        <v>-20000</v>
      </c>
      <c r="L453" s="81">
        <v>33137</v>
      </c>
      <c r="M453" s="81">
        <v>60306</v>
      </c>
      <c r="N453" s="81">
        <v>27169</v>
      </c>
      <c r="O453" s="81"/>
      <c r="P453" s="81"/>
      <c r="Q453" s="81"/>
    </row>
    <row r="454" spans="1:17" ht="15" customHeight="1">
      <c r="A454" t="s">
        <v>1883</v>
      </c>
      <c r="B454" t="s">
        <v>1884</v>
      </c>
      <c r="C454" s="81">
        <v>662630</v>
      </c>
      <c r="D454" s="81">
        <v>313754</v>
      </c>
      <c r="E454" s="81">
        <v>976384</v>
      </c>
      <c r="F454" s="81">
        <v>960049</v>
      </c>
      <c r="G454" s="81">
        <v>16876</v>
      </c>
      <c r="H454" s="81">
        <v>976925</v>
      </c>
      <c r="I454" s="81">
        <v>-541</v>
      </c>
      <c r="J454" s="81">
        <v>541</v>
      </c>
      <c r="K454" s="81">
        <v>-15000</v>
      </c>
      <c r="L454" s="81">
        <v>9541</v>
      </c>
      <c r="M454" s="81">
        <v>26814</v>
      </c>
      <c r="N454" s="81">
        <v>17273</v>
      </c>
      <c r="O454" s="81"/>
      <c r="P454" s="81">
        <v>6000</v>
      </c>
      <c r="Q454" s="81"/>
    </row>
    <row r="455" spans="1:17" ht="15" customHeight="1">
      <c r="A455" t="s">
        <v>1885</v>
      </c>
      <c r="B455" t="s">
        <v>1886</v>
      </c>
      <c r="C455" s="81">
        <v>135827</v>
      </c>
      <c r="D455" s="81">
        <v>79428</v>
      </c>
      <c r="E455" s="81">
        <v>215255</v>
      </c>
      <c r="F455" s="81">
        <v>210804</v>
      </c>
      <c r="G455" s="81">
        <v>5917</v>
      </c>
      <c r="H455" s="81">
        <v>216721</v>
      </c>
      <c r="I455" s="81">
        <v>-1466</v>
      </c>
      <c r="J455" s="81">
        <v>1466</v>
      </c>
      <c r="K455" s="81"/>
      <c r="L455" s="81">
        <v>1466</v>
      </c>
      <c r="M455" s="81">
        <v>3488</v>
      </c>
      <c r="N455" s="81">
        <v>2022</v>
      </c>
      <c r="O455" s="81"/>
      <c r="P455" s="81"/>
      <c r="Q455" s="81"/>
    </row>
    <row r="456" spans="1:17" ht="15" customHeight="1">
      <c r="A456" t="s">
        <v>1887</v>
      </c>
      <c r="B456" t="s">
        <v>1888</v>
      </c>
      <c r="C456" s="81">
        <v>148374</v>
      </c>
      <c r="D456" s="81">
        <v>102413</v>
      </c>
      <c r="E456" s="81">
        <v>250787</v>
      </c>
      <c r="F456" s="81">
        <v>255335</v>
      </c>
      <c r="G456" s="81">
        <v>3041</v>
      </c>
      <c r="H456" s="81">
        <v>258376</v>
      </c>
      <c r="I456" s="81">
        <v>-7589</v>
      </c>
      <c r="J456" s="81">
        <v>7589</v>
      </c>
      <c r="K456" s="81"/>
      <c r="L456" s="81">
        <v>7589</v>
      </c>
      <c r="M456" s="81">
        <v>12738</v>
      </c>
      <c r="N456" s="81">
        <v>5149</v>
      </c>
      <c r="O456" s="81"/>
      <c r="P456" s="81"/>
      <c r="Q456" s="81"/>
    </row>
    <row r="457" spans="1:17" ht="15" customHeight="1">
      <c r="A457" t="s">
        <v>1889</v>
      </c>
      <c r="B457" t="s">
        <v>1890</v>
      </c>
      <c r="C457" s="81">
        <v>41844</v>
      </c>
      <c r="D457" s="81">
        <v>49348</v>
      </c>
      <c r="E457" s="81">
        <v>91192</v>
      </c>
      <c r="F457" s="81">
        <v>84511</v>
      </c>
      <c r="G457" s="81">
        <v>10041</v>
      </c>
      <c r="H457" s="81">
        <v>94552</v>
      </c>
      <c r="I457" s="81">
        <v>-3360</v>
      </c>
      <c r="J457" s="81">
        <v>3360</v>
      </c>
      <c r="K457" s="81"/>
      <c r="L457" s="81">
        <v>3360</v>
      </c>
      <c r="M457" s="81">
        <v>7056</v>
      </c>
      <c r="N457" s="81">
        <v>3696</v>
      </c>
      <c r="O457" s="81"/>
      <c r="P457" s="81"/>
      <c r="Q457" s="81"/>
    </row>
    <row r="458" spans="1:17" ht="15" customHeight="1">
      <c r="A458" t="s">
        <v>1891</v>
      </c>
      <c r="B458" t="s">
        <v>1892</v>
      </c>
      <c r="C458" s="81">
        <v>60710</v>
      </c>
      <c r="D458" s="81">
        <v>74594</v>
      </c>
      <c r="E458" s="81">
        <v>135304</v>
      </c>
      <c r="F458" s="81">
        <v>150965</v>
      </c>
      <c r="G458" s="81">
        <v>8588</v>
      </c>
      <c r="H458" s="81">
        <v>159553</v>
      </c>
      <c r="I458" s="81">
        <v>-24249</v>
      </c>
      <c r="J458" s="81">
        <v>24249</v>
      </c>
      <c r="K458" s="81">
        <v>25800</v>
      </c>
      <c r="L458" s="81">
        <v>-1551</v>
      </c>
      <c r="M458" s="81">
        <v>1837</v>
      </c>
      <c r="N458" s="81">
        <v>3388</v>
      </c>
      <c r="O458" s="81"/>
      <c r="P458" s="81"/>
      <c r="Q458" s="81"/>
    </row>
    <row r="459" spans="1:17" ht="15" customHeight="1">
      <c r="A459" t="s">
        <v>1893</v>
      </c>
      <c r="B459" t="s">
        <v>1894</v>
      </c>
      <c r="C459" s="81">
        <v>33702</v>
      </c>
      <c r="D459" s="81">
        <v>66471</v>
      </c>
      <c r="E459" s="81">
        <v>100173</v>
      </c>
      <c r="F459" s="81">
        <v>94692</v>
      </c>
      <c r="G459" s="81">
        <v>3470</v>
      </c>
      <c r="H459" s="81">
        <v>98162</v>
      </c>
      <c r="I459" s="81">
        <v>2011</v>
      </c>
      <c r="J459" s="81">
        <v>-2011</v>
      </c>
      <c r="K459" s="81"/>
      <c r="L459" s="81">
        <v>-1061</v>
      </c>
      <c r="M459" s="81">
        <v>1885</v>
      </c>
      <c r="N459" s="81">
        <v>2946</v>
      </c>
      <c r="O459" s="81"/>
      <c r="P459" s="81">
        <v>-950</v>
      </c>
      <c r="Q459" s="81"/>
    </row>
    <row r="460" spans="1:17" ht="15" customHeight="1">
      <c r="A460" t="s">
        <v>1895</v>
      </c>
      <c r="B460" t="s">
        <v>1896</v>
      </c>
      <c r="C460" s="81">
        <v>73193</v>
      </c>
      <c r="D460" s="81">
        <v>87633</v>
      </c>
      <c r="E460" s="81">
        <v>160826</v>
      </c>
      <c r="F460" s="81">
        <v>150143</v>
      </c>
      <c r="G460" s="81">
        <v>4740</v>
      </c>
      <c r="H460" s="81">
        <v>154883</v>
      </c>
      <c r="I460" s="81">
        <v>5943</v>
      </c>
      <c r="J460" s="81">
        <v>-5943</v>
      </c>
      <c r="K460" s="81">
        <v>-7383</v>
      </c>
      <c r="L460" s="81">
        <v>1440</v>
      </c>
      <c r="M460" s="81">
        <v>4045</v>
      </c>
      <c r="N460" s="81">
        <v>2605</v>
      </c>
      <c r="O460" s="81"/>
      <c r="P460" s="81"/>
      <c r="Q460" s="81"/>
    </row>
    <row r="461" spans="1:17" ht="15" customHeight="1">
      <c r="A461" t="s">
        <v>1897</v>
      </c>
      <c r="B461" t="s">
        <v>1898</v>
      </c>
      <c r="C461" s="81">
        <v>149103</v>
      </c>
      <c r="D461" s="81">
        <v>155682</v>
      </c>
      <c r="E461" s="81">
        <v>304785</v>
      </c>
      <c r="F461" s="81">
        <v>301748</v>
      </c>
      <c r="G461" s="81">
        <v>3722</v>
      </c>
      <c r="H461" s="81">
        <v>305470</v>
      </c>
      <c r="I461" s="81">
        <v>-685</v>
      </c>
      <c r="J461" s="81">
        <v>685</v>
      </c>
      <c r="K461" s="81"/>
      <c r="L461" s="81">
        <v>2185</v>
      </c>
      <c r="M461" s="81">
        <v>5188</v>
      </c>
      <c r="N461" s="81">
        <v>3003</v>
      </c>
      <c r="O461" s="81"/>
      <c r="P461" s="81">
        <v>-1500</v>
      </c>
      <c r="Q461" s="81"/>
    </row>
    <row r="462" spans="1:17" ht="15" customHeight="1">
      <c r="A462" t="s">
        <v>1899</v>
      </c>
      <c r="B462" t="s">
        <v>1900</v>
      </c>
      <c r="C462" s="81">
        <v>57040</v>
      </c>
      <c r="D462" s="81">
        <v>44830</v>
      </c>
      <c r="E462" s="81">
        <v>101870</v>
      </c>
      <c r="F462" s="81">
        <v>115766</v>
      </c>
      <c r="G462" s="81">
        <v>7561</v>
      </c>
      <c r="H462" s="81">
        <v>123327</v>
      </c>
      <c r="I462" s="81">
        <v>-21457</v>
      </c>
      <c r="J462" s="81">
        <v>21457</v>
      </c>
      <c r="K462" s="81"/>
      <c r="L462" s="81">
        <v>6973</v>
      </c>
      <c r="M462" s="81">
        <v>7154</v>
      </c>
      <c r="N462" s="81">
        <v>181</v>
      </c>
      <c r="O462" s="81"/>
      <c r="P462" s="81"/>
      <c r="Q462" s="81">
        <v>14484</v>
      </c>
    </row>
    <row r="463" spans="1:17" ht="15" customHeight="1">
      <c r="A463" t="s">
        <v>1901</v>
      </c>
      <c r="B463" t="s">
        <v>1902</v>
      </c>
      <c r="C463" s="81">
        <v>24283</v>
      </c>
      <c r="D463" s="81">
        <v>69173</v>
      </c>
      <c r="E463" s="81">
        <v>93456</v>
      </c>
      <c r="F463" s="81">
        <v>89678</v>
      </c>
      <c r="G463" s="81">
        <v>3357</v>
      </c>
      <c r="H463" s="81">
        <v>93035</v>
      </c>
      <c r="I463" s="81">
        <v>421</v>
      </c>
      <c r="J463" s="81">
        <v>-421</v>
      </c>
      <c r="K463" s="81"/>
      <c r="L463" s="81">
        <v>-421</v>
      </c>
      <c r="M463" s="81">
        <v>3569</v>
      </c>
      <c r="N463" s="81">
        <v>3990</v>
      </c>
      <c r="O463" s="81"/>
      <c r="P463" s="81"/>
      <c r="Q463" s="81"/>
    </row>
    <row r="464" spans="1:17" ht="15" customHeight="1">
      <c r="A464" t="s">
        <v>1903</v>
      </c>
      <c r="B464" t="s">
        <v>1904</v>
      </c>
      <c r="C464" s="81">
        <v>176405</v>
      </c>
      <c r="D464" s="81">
        <v>188916</v>
      </c>
      <c r="E464" s="81">
        <v>365321</v>
      </c>
      <c r="F464" s="81">
        <v>324863</v>
      </c>
      <c r="G464" s="81">
        <v>25000</v>
      </c>
      <c r="H464" s="81">
        <v>349863</v>
      </c>
      <c r="I464" s="81">
        <v>15458</v>
      </c>
      <c r="J464" s="81">
        <v>-15458</v>
      </c>
      <c r="K464" s="81">
        <v>-7000</v>
      </c>
      <c r="L464" s="81">
        <v>-8458</v>
      </c>
      <c r="M464" s="81">
        <v>17183</v>
      </c>
      <c r="N464" s="81">
        <v>25641</v>
      </c>
      <c r="O464" s="81"/>
      <c r="P464" s="81"/>
      <c r="Q464" s="81"/>
    </row>
    <row r="465" spans="1:17" ht="15" customHeight="1">
      <c r="A465" t="s">
        <v>1905</v>
      </c>
      <c r="B465" t="s">
        <v>1906</v>
      </c>
      <c r="C465" s="81">
        <v>77898</v>
      </c>
      <c r="D465" s="81">
        <v>50627</v>
      </c>
      <c r="E465" s="81">
        <v>128525</v>
      </c>
      <c r="F465" s="81">
        <v>114077</v>
      </c>
      <c r="G465" s="81">
        <v>19644</v>
      </c>
      <c r="H465" s="81">
        <v>133721</v>
      </c>
      <c r="I465" s="81">
        <v>-5196</v>
      </c>
      <c r="J465" s="81">
        <v>5196</v>
      </c>
      <c r="K465" s="81"/>
      <c r="L465" s="81">
        <v>5196</v>
      </c>
      <c r="M465" s="81">
        <v>6474</v>
      </c>
      <c r="N465" s="81">
        <v>1278</v>
      </c>
      <c r="O465" s="81"/>
      <c r="P465" s="81"/>
      <c r="Q465" s="81"/>
    </row>
    <row r="466" spans="1:17" ht="15" customHeight="1">
      <c r="A466" t="s">
        <v>1907</v>
      </c>
      <c r="B466" t="s">
        <v>1908</v>
      </c>
      <c r="C466" s="81">
        <v>132282</v>
      </c>
      <c r="D466" s="81">
        <v>136178</v>
      </c>
      <c r="E466" s="81">
        <v>268460</v>
      </c>
      <c r="F466" s="81">
        <v>254996</v>
      </c>
      <c r="G466" s="81">
        <v>5337</v>
      </c>
      <c r="H466" s="81">
        <v>260333</v>
      </c>
      <c r="I466" s="81">
        <v>8127</v>
      </c>
      <c r="J466" s="81">
        <v>-8127</v>
      </c>
      <c r="K466" s="81"/>
      <c r="L466" s="81">
        <v>-8127</v>
      </c>
      <c r="M466" s="81">
        <v>2835</v>
      </c>
      <c r="N466" s="81">
        <v>10962</v>
      </c>
      <c r="O466" s="81"/>
      <c r="P466" s="81"/>
      <c r="Q466" s="81"/>
    </row>
    <row r="467" spans="1:17" ht="15" customHeight="1">
      <c r="A467" t="s">
        <v>1909</v>
      </c>
      <c r="B467" t="s">
        <v>1910</v>
      </c>
      <c r="C467" s="81">
        <v>43204</v>
      </c>
      <c r="D467" s="81">
        <v>94902</v>
      </c>
      <c r="E467" s="81">
        <v>138106</v>
      </c>
      <c r="F467" s="81">
        <v>135675</v>
      </c>
      <c r="G467" s="81">
        <v>1210</v>
      </c>
      <c r="H467" s="81">
        <v>136885</v>
      </c>
      <c r="I467" s="81">
        <v>1221</v>
      </c>
      <c r="J467" s="81">
        <v>-1221</v>
      </c>
      <c r="K467" s="81"/>
      <c r="L467" s="81">
        <v>-1221</v>
      </c>
      <c r="M467" s="81">
        <v>289</v>
      </c>
      <c r="N467" s="81">
        <v>1510</v>
      </c>
      <c r="O467" s="81"/>
      <c r="P467" s="81"/>
      <c r="Q467" s="81"/>
    </row>
    <row r="468" spans="1:17" ht="15" customHeight="1">
      <c r="A468" t="s">
        <v>1911</v>
      </c>
      <c r="B468" t="s">
        <v>1912</v>
      </c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</row>
    <row r="469" spans="1:17" ht="15" customHeight="1">
      <c r="A469" t="s">
        <v>1913</v>
      </c>
      <c r="B469" t="s">
        <v>1914</v>
      </c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</row>
    <row r="470" spans="3:17" ht="15" customHeight="1"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</row>
    <row r="471" spans="1:17" ht="15" customHeight="1">
      <c r="B471" t="s">
        <v>1168</v>
      </c>
      <c r="C471" s="81">
        <v>5267883</v>
      </c>
      <c r="D471" s="81">
        <v>3730570</v>
      </c>
      <c r="E471" s="81">
        <v>8998453</v>
      </c>
      <c r="F471" s="81">
        <v>8411397</v>
      </c>
      <c r="G471" s="81">
        <v>372881</v>
      </c>
      <c r="H471" s="81">
        <v>8784278</v>
      </c>
      <c r="I471" s="81">
        <v>214175</v>
      </c>
      <c r="J471" s="81">
        <v>-214175</v>
      </c>
      <c r="K471" s="81">
        <v>-228875</v>
      </c>
      <c r="L471" s="81">
        <v>26889</v>
      </c>
      <c r="M471" s="81">
        <v>373292</v>
      </c>
      <c r="N471" s="81">
        <v>346403</v>
      </c>
      <c r="O471" s="81">
        <v>-8072</v>
      </c>
      <c r="P471" s="81">
        <v>3550</v>
      </c>
      <c r="Q471" s="81">
        <v>-7667</v>
      </c>
    </row>
    <row r="472" spans="3:17" ht="15" customHeight="1"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</row>
    <row r="473" spans="1:17" ht="15" customHeight="1">
      <c r="A473" t="s">
        <v>1915</v>
      </c>
      <c r="B473" t="s">
        <v>1916</v>
      </c>
      <c r="C473" s="81">
        <v>66026</v>
      </c>
      <c r="D473" s="81">
        <v>2247281</v>
      </c>
      <c r="E473" s="81">
        <v>2313307</v>
      </c>
      <c r="F473" s="81">
        <v>2429326</v>
      </c>
      <c r="G473" s="81">
        <v>11149</v>
      </c>
      <c r="H473" s="81">
        <v>2440475</v>
      </c>
      <c r="I473" s="81">
        <v>-127168</v>
      </c>
      <c r="J473" s="81">
        <v>127168</v>
      </c>
      <c r="K473" s="81">
        <v>60000</v>
      </c>
      <c r="L473" s="81">
        <v>-819</v>
      </c>
      <c r="M473" s="81">
        <v>2681</v>
      </c>
      <c r="N473" s="81">
        <v>3500</v>
      </c>
      <c r="O473" s="81"/>
      <c r="P473" s="81"/>
      <c r="Q473" s="81">
        <v>67987</v>
      </c>
    </row>
    <row r="474" spans="1:17" ht="15" customHeight="1">
      <c r="A474" t="s">
        <v>1917</v>
      </c>
      <c r="B474" t="s">
        <v>1918</v>
      </c>
      <c r="C474" s="81">
        <v>549045</v>
      </c>
      <c r="D474" s="81">
        <v>405632</v>
      </c>
      <c r="E474" s="81">
        <v>954677</v>
      </c>
      <c r="F474" s="81">
        <v>1071807</v>
      </c>
      <c r="G474" s="81">
        <v>22254</v>
      </c>
      <c r="H474" s="81">
        <v>1094061</v>
      </c>
      <c r="I474" s="81">
        <v>-139384</v>
      </c>
      <c r="J474" s="81">
        <v>139384</v>
      </c>
      <c r="K474" s="81">
        <v>5200</v>
      </c>
      <c r="L474" s="81">
        <v>406</v>
      </c>
      <c r="M474" s="81">
        <v>40029</v>
      </c>
      <c r="N474" s="81">
        <v>39623</v>
      </c>
      <c r="O474" s="81">
        <v>-2297</v>
      </c>
      <c r="P474" s="81">
        <v>136075</v>
      </c>
      <c r="Q474" s="81"/>
    </row>
    <row r="475" spans="1:17" ht="15" customHeight="1">
      <c r="A475" t="s">
        <v>1919</v>
      </c>
      <c r="B475" t="s">
        <v>1920</v>
      </c>
      <c r="C475" s="81">
        <v>378388</v>
      </c>
      <c r="D475" s="81">
        <v>511458</v>
      </c>
      <c r="E475" s="81">
        <v>889846</v>
      </c>
      <c r="F475" s="81">
        <v>795766</v>
      </c>
      <c r="G475" s="81">
        <v>16937</v>
      </c>
      <c r="H475" s="81">
        <v>812703</v>
      </c>
      <c r="I475" s="81">
        <v>77143</v>
      </c>
      <c r="J475" s="81">
        <v>-77143</v>
      </c>
      <c r="K475" s="81">
        <v>-63000</v>
      </c>
      <c r="L475" s="81">
        <v>-14143</v>
      </c>
      <c r="M475" s="81">
        <v>6677</v>
      </c>
      <c r="N475" s="81">
        <v>20820</v>
      </c>
      <c r="O475" s="81"/>
      <c r="P475" s="81"/>
      <c r="Q475" s="81"/>
    </row>
    <row r="476" spans="1:17" ht="15" customHeight="1">
      <c r="A476" t="s">
        <v>1921</v>
      </c>
      <c r="B476" t="s">
        <v>1922</v>
      </c>
      <c r="C476" s="81">
        <v>92327</v>
      </c>
      <c r="D476" s="81">
        <v>114872</v>
      </c>
      <c r="E476" s="81">
        <v>207199</v>
      </c>
      <c r="F476" s="81">
        <v>227731</v>
      </c>
      <c r="G476" s="81">
        <v>2129</v>
      </c>
      <c r="H476" s="81">
        <v>229860</v>
      </c>
      <c r="I476" s="81">
        <v>-22661</v>
      </c>
      <c r="J476" s="81">
        <v>22661</v>
      </c>
      <c r="K476" s="81">
        <v>10900</v>
      </c>
      <c r="L476" s="81">
        <v>11761</v>
      </c>
      <c r="M476" s="81">
        <v>13986</v>
      </c>
      <c r="N476" s="81">
        <v>2225</v>
      </c>
      <c r="O476" s="81"/>
      <c r="P476" s="81"/>
      <c r="Q476" s="81"/>
    </row>
    <row r="477" spans="1:17" ht="15" customHeight="1">
      <c r="A477" t="s">
        <v>1923</v>
      </c>
      <c r="B477" t="s">
        <v>1924</v>
      </c>
      <c r="C477" s="81">
        <v>28493</v>
      </c>
      <c r="D477" s="81">
        <v>36235</v>
      </c>
      <c r="E477" s="81">
        <v>64728</v>
      </c>
      <c r="F477" s="81">
        <v>63333</v>
      </c>
      <c r="G477" s="81">
        <v>3359</v>
      </c>
      <c r="H477" s="81">
        <v>66692</v>
      </c>
      <c r="I477" s="81">
        <v>-1964</v>
      </c>
      <c r="J477" s="81">
        <v>1964</v>
      </c>
      <c r="K477" s="81">
        <v>3686</v>
      </c>
      <c r="L477" s="81">
        <v>-1722</v>
      </c>
      <c r="M477" s="81">
        <v>1799</v>
      </c>
      <c r="N477" s="81">
        <v>3521</v>
      </c>
      <c r="O477" s="81"/>
      <c r="P477" s="81"/>
      <c r="Q477" s="81"/>
    </row>
    <row r="478" spans="1:17" ht="15" customHeight="1">
      <c r="A478" t="s">
        <v>1925</v>
      </c>
      <c r="B478" t="s">
        <v>1926</v>
      </c>
      <c r="C478" s="81">
        <v>30458</v>
      </c>
      <c r="D478" s="81">
        <v>59870</v>
      </c>
      <c r="E478" s="81">
        <v>90328</v>
      </c>
      <c r="F478" s="81">
        <v>81041</v>
      </c>
      <c r="G478" s="81">
        <v>8887</v>
      </c>
      <c r="H478" s="81">
        <v>89928</v>
      </c>
      <c r="I478" s="81">
        <v>400</v>
      </c>
      <c r="J478" s="81">
        <v>-400</v>
      </c>
      <c r="K478" s="81">
        <v>-4000</v>
      </c>
      <c r="L478" s="81">
        <v>3600</v>
      </c>
      <c r="M478" s="81">
        <v>5078</v>
      </c>
      <c r="N478" s="81">
        <v>1478</v>
      </c>
      <c r="O478" s="81"/>
      <c r="P478" s="81"/>
      <c r="Q478" s="81"/>
    </row>
    <row r="479" spans="1:17" ht="15" customHeight="1">
      <c r="A479" t="s">
        <v>1927</v>
      </c>
      <c r="B479" t="s">
        <v>1928</v>
      </c>
      <c r="C479" s="81">
        <v>43330</v>
      </c>
      <c r="D479" s="81">
        <v>35197</v>
      </c>
      <c r="E479" s="81">
        <v>78527</v>
      </c>
      <c r="F479" s="81">
        <v>73414</v>
      </c>
      <c r="G479" s="81">
        <v>4716</v>
      </c>
      <c r="H479" s="81">
        <v>78130</v>
      </c>
      <c r="I479" s="81">
        <v>397</v>
      </c>
      <c r="J479" s="81">
        <v>-397</v>
      </c>
      <c r="K479" s="81"/>
      <c r="L479" s="81">
        <v>-397</v>
      </c>
      <c r="M479" s="81">
        <v>1329</v>
      </c>
      <c r="N479" s="81">
        <v>1726</v>
      </c>
      <c r="O479" s="81"/>
      <c r="P479" s="81"/>
      <c r="Q479" s="81"/>
    </row>
    <row r="480" spans="1:17" ht="15" customHeight="1">
      <c r="A480" t="s">
        <v>1929</v>
      </c>
      <c r="B480" t="s">
        <v>1930</v>
      </c>
      <c r="C480" s="81">
        <v>35844</v>
      </c>
      <c r="D480" s="81">
        <v>37286</v>
      </c>
      <c r="E480" s="81">
        <v>73130</v>
      </c>
      <c r="F480" s="81">
        <v>75711</v>
      </c>
      <c r="G480" s="81">
        <v>4430</v>
      </c>
      <c r="H480" s="81">
        <v>80141</v>
      </c>
      <c r="I480" s="81">
        <v>-7011</v>
      </c>
      <c r="J480" s="81">
        <v>7011</v>
      </c>
      <c r="K480" s="81">
        <v>-4000</v>
      </c>
      <c r="L480" s="81">
        <v>11011</v>
      </c>
      <c r="M480" s="81">
        <v>16851</v>
      </c>
      <c r="N480" s="81">
        <v>5840</v>
      </c>
      <c r="O480" s="81"/>
      <c r="P480" s="81"/>
      <c r="Q480" s="81"/>
    </row>
    <row r="481" spans="1:17" ht="15" customHeight="1">
      <c r="A481" t="s">
        <v>1931</v>
      </c>
      <c r="B481" t="s">
        <v>1932</v>
      </c>
      <c r="C481" s="81">
        <v>34946</v>
      </c>
      <c r="D481" s="81">
        <v>44233</v>
      </c>
      <c r="E481" s="81">
        <v>79179</v>
      </c>
      <c r="F481" s="81">
        <v>65365</v>
      </c>
      <c r="G481" s="81">
        <v>16022</v>
      </c>
      <c r="H481" s="81">
        <v>81387</v>
      </c>
      <c r="I481" s="81">
        <v>-2208</v>
      </c>
      <c r="J481" s="81">
        <v>2208</v>
      </c>
      <c r="K481" s="81"/>
      <c r="L481" s="81">
        <v>2208</v>
      </c>
      <c r="M481" s="81">
        <v>3769</v>
      </c>
      <c r="N481" s="81">
        <v>1561</v>
      </c>
      <c r="O481" s="81"/>
      <c r="P481" s="81"/>
      <c r="Q481" s="81"/>
    </row>
    <row r="482" spans="1:17" ht="15" customHeight="1">
      <c r="A482" t="s">
        <v>1933</v>
      </c>
      <c r="B482" t="s">
        <v>1934</v>
      </c>
      <c r="C482" s="81">
        <v>63569</v>
      </c>
      <c r="D482" s="81">
        <v>71912</v>
      </c>
      <c r="E482" s="81">
        <v>135481</v>
      </c>
      <c r="F482" s="81">
        <v>127827</v>
      </c>
      <c r="G482" s="81">
        <v>7265</v>
      </c>
      <c r="H482" s="81">
        <v>135092</v>
      </c>
      <c r="I482" s="81">
        <v>389</v>
      </c>
      <c r="J482" s="81">
        <v>-389</v>
      </c>
      <c r="K482" s="81"/>
      <c r="L482" s="81">
        <v>-389</v>
      </c>
      <c r="M482" s="81">
        <v>413</v>
      </c>
      <c r="N482" s="81">
        <v>802</v>
      </c>
      <c r="O482" s="81"/>
      <c r="P482" s="81"/>
      <c r="Q482" s="81"/>
    </row>
    <row r="483" spans="1:17" ht="15" customHeight="1">
      <c r="A483" t="s">
        <v>1935</v>
      </c>
      <c r="B483" t="s">
        <v>1936</v>
      </c>
      <c r="C483" s="81">
        <v>27501</v>
      </c>
      <c r="D483" s="81">
        <v>46557</v>
      </c>
      <c r="E483" s="81">
        <v>74058</v>
      </c>
      <c r="F483" s="81">
        <v>70047</v>
      </c>
      <c r="G483" s="81">
        <v>11352</v>
      </c>
      <c r="H483" s="81">
        <v>81399</v>
      </c>
      <c r="I483" s="81">
        <v>-7341</v>
      </c>
      <c r="J483" s="81">
        <v>7341</v>
      </c>
      <c r="K483" s="81">
        <v>5000</v>
      </c>
      <c r="L483" s="81">
        <v>2341</v>
      </c>
      <c r="M483" s="81">
        <v>5576</v>
      </c>
      <c r="N483" s="81">
        <v>3235</v>
      </c>
      <c r="O483" s="81"/>
      <c r="P483" s="81"/>
      <c r="Q483" s="81"/>
    </row>
    <row r="484" spans="1:17" ht="15" customHeight="1">
      <c r="A484" t="s">
        <v>1937</v>
      </c>
      <c r="B484" t="s">
        <v>1938</v>
      </c>
      <c r="C484" s="81">
        <v>49832</v>
      </c>
      <c r="D484" s="81">
        <v>77444</v>
      </c>
      <c r="E484" s="81">
        <v>127276</v>
      </c>
      <c r="F484" s="81">
        <v>114192</v>
      </c>
      <c r="G484" s="81">
        <v>5329</v>
      </c>
      <c r="H484" s="81">
        <v>119521</v>
      </c>
      <c r="I484" s="81">
        <v>7755</v>
      </c>
      <c r="J484" s="81">
        <v>-7755</v>
      </c>
      <c r="K484" s="81"/>
      <c r="L484" s="81">
        <v>-7755</v>
      </c>
      <c r="M484" s="81">
        <v>7023</v>
      </c>
      <c r="N484" s="81">
        <v>14778</v>
      </c>
      <c r="O484" s="81"/>
      <c r="P484" s="81"/>
      <c r="Q484" s="81"/>
    </row>
    <row r="485" spans="1:17" ht="15" customHeight="1">
      <c r="A485" t="s">
        <v>1939</v>
      </c>
      <c r="B485" t="s">
        <v>1940</v>
      </c>
      <c r="C485" s="81">
        <v>38881</v>
      </c>
      <c r="D485" s="81">
        <v>56961</v>
      </c>
      <c r="E485" s="81">
        <v>95842</v>
      </c>
      <c r="F485" s="81">
        <v>102562</v>
      </c>
      <c r="G485" s="81">
        <v>957</v>
      </c>
      <c r="H485" s="81">
        <v>103519</v>
      </c>
      <c r="I485" s="81">
        <v>-7677</v>
      </c>
      <c r="J485" s="81">
        <v>7677</v>
      </c>
      <c r="K485" s="81"/>
      <c r="L485" s="81">
        <v>7677</v>
      </c>
      <c r="M485" s="81">
        <v>13711</v>
      </c>
      <c r="N485" s="81">
        <v>6034</v>
      </c>
      <c r="O485" s="81"/>
      <c r="P485" s="81"/>
      <c r="Q485" s="81"/>
    </row>
    <row r="486" spans="1:17" ht="15" customHeight="1">
      <c r="A486" t="s">
        <v>1941</v>
      </c>
      <c r="B486" t="s">
        <v>1942</v>
      </c>
      <c r="C486" s="81">
        <v>70760</v>
      </c>
      <c r="D486" s="81">
        <v>70593</v>
      </c>
      <c r="E486" s="81">
        <v>141353</v>
      </c>
      <c r="F486" s="81">
        <v>132248</v>
      </c>
      <c r="G486" s="81">
        <v>12302</v>
      </c>
      <c r="H486" s="81">
        <v>144550</v>
      </c>
      <c r="I486" s="81">
        <v>-3197</v>
      </c>
      <c r="J486" s="81">
        <v>3197</v>
      </c>
      <c r="K486" s="81"/>
      <c r="L486" s="81">
        <v>3197</v>
      </c>
      <c r="M486" s="81">
        <v>4532</v>
      </c>
      <c r="N486" s="81">
        <v>1335</v>
      </c>
      <c r="O486" s="81"/>
      <c r="P486" s="81"/>
      <c r="Q486" s="81"/>
    </row>
    <row r="487" spans="1:17" ht="15" customHeight="1">
      <c r="A487" t="s">
        <v>1943</v>
      </c>
      <c r="B487" t="s">
        <v>1944</v>
      </c>
      <c r="C487" s="81">
        <v>39514</v>
      </c>
      <c r="D487" s="81">
        <v>63666</v>
      </c>
      <c r="E487" s="81">
        <v>103180</v>
      </c>
      <c r="F487" s="81">
        <v>106075</v>
      </c>
      <c r="G487" s="81">
        <v>5650</v>
      </c>
      <c r="H487" s="81">
        <v>111725</v>
      </c>
      <c r="I487" s="81">
        <v>-8545</v>
      </c>
      <c r="J487" s="81">
        <v>8545</v>
      </c>
      <c r="K487" s="81"/>
      <c r="L487" s="81">
        <v>8545</v>
      </c>
      <c r="M487" s="81">
        <v>18702</v>
      </c>
      <c r="N487" s="81">
        <v>10157</v>
      </c>
      <c r="O487" s="81"/>
      <c r="P487" s="81"/>
      <c r="Q487" s="81"/>
    </row>
    <row r="488" spans="1:17" ht="15" customHeight="1">
      <c r="A488" t="s">
        <v>1945</v>
      </c>
      <c r="B488" t="s">
        <v>1946</v>
      </c>
      <c r="C488" s="81">
        <v>18407</v>
      </c>
      <c r="D488" s="81">
        <v>28479</v>
      </c>
      <c r="E488" s="81">
        <v>46886</v>
      </c>
      <c r="F488" s="81">
        <v>42450</v>
      </c>
      <c r="G488" s="81">
        <v>2991</v>
      </c>
      <c r="H488" s="81">
        <v>45441</v>
      </c>
      <c r="I488" s="81">
        <v>1445</v>
      </c>
      <c r="J488" s="81">
        <v>-1445</v>
      </c>
      <c r="K488" s="81"/>
      <c r="L488" s="81">
        <v>-1445</v>
      </c>
      <c r="M488" s="81">
        <v>2172</v>
      </c>
      <c r="N488" s="81">
        <v>3617</v>
      </c>
      <c r="O488" s="81"/>
      <c r="P488" s="81"/>
      <c r="Q488" s="81"/>
    </row>
    <row r="489" spans="1:17" ht="15" customHeight="1">
      <c r="A489" t="s">
        <v>1947</v>
      </c>
      <c r="B489" t="s">
        <v>1948</v>
      </c>
      <c r="C489" s="81">
        <v>21609</v>
      </c>
      <c r="D489" s="81">
        <v>37305</v>
      </c>
      <c r="E489" s="81">
        <v>58914</v>
      </c>
      <c r="F489" s="81">
        <v>61078</v>
      </c>
      <c r="G489" s="81">
        <v>3732</v>
      </c>
      <c r="H489" s="81">
        <v>64810</v>
      </c>
      <c r="I489" s="81">
        <v>-5896</v>
      </c>
      <c r="J489" s="81">
        <v>5896</v>
      </c>
      <c r="K489" s="81"/>
      <c r="L489" s="81">
        <v>5896</v>
      </c>
      <c r="M489" s="81">
        <v>6796</v>
      </c>
      <c r="N489" s="81">
        <v>900</v>
      </c>
      <c r="O489" s="81"/>
      <c r="P489" s="81"/>
      <c r="Q489" s="81"/>
    </row>
    <row r="490" spans="1:17" ht="15" customHeight="1">
      <c r="A490" t="s">
        <v>1949</v>
      </c>
      <c r="B490" t="s">
        <v>1950</v>
      </c>
      <c r="C490" s="81">
        <v>23942</v>
      </c>
      <c r="D490" s="81">
        <v>57198</v>
      </c>
      <c r="E490" s="81">
        <v>81140</v>
      </c>
      <c r="F490" s="81">
        <v>84542</v>
      </c>
      <c r="G490" s="81">
        <v>4525</v>
      </c>
      <c r="H490" s="81">
        <v>89067</v>
      </c>
      <c r="I490" s="81">
        <v>-7927</v>
      </c>
      <c r="J490" s="81">
        <v>7927</v>
      </c>
      <c r="K490" s="81"/>
      <c r="L490" s="81">
        <v>7927</v>
      </c>
      <c r="M490" s="81">
        <v>8454</v>
      </c>
      <c r="N490" s="81">
        <v>527</v>
      </c>
      <c r="O490" s="81"/>
      <c r="P490" s="81"/>
      <c r="Q490" s="81"/>
    </row>
    <row r="491" spans="1:17" ht="15" customHeight="1">
      <c r="A491" t="s">
        <v>1951</v>
      </c>
      <c r="B491" t="s">
        <v>1952</v>
      </c>
      <c r="C491" s="81">
        <v>25675</v>
      </c>
      <c r="D491" s="81">
        <v>32347</v>
      </c>
      <c r="E491" s="81">
        <v>58022</v>
      </c>
      <c r="F491" s="81">
        <v>52703</v>
      </c>
      <c r="G491" s="81">
        <v>4302</v>
      </c>
      <c r="H491" s="81">
        <v>57005</v>
      </c>
      <c r="I491" s="81">
        <v>1017</v>
      </c>
      <c r="J491" s="81">
        <v>-1017</v>
      </c>
      <c r="K491" s="81"/>
      <c r="L491" s="81">
        <v>-1017</v>
      </c>
      <c r="M491" s="81">
        <v>189</v>
      </c>
      <c r="N491" s="81">
        <v>1206</v>
      </c>
      <c r="O491" s="81"/>
      <c r="P491" s="81"/>
      <c r="Q491" s="81"/>
    </row>
    <row r="492" spans="1:17" ht="15" customHeight="1">
      <c r="A492" t="s">
        <v>1953</v>
      </c>
      <c r="B492" t="s">
        <v>1954</v>
      </c>
      <c r="C492" s="81">
        <v>36585</v>
      </c>
      <c r="D492" s="81">
        <v>51816</v>
      </c>
      <c r="E492" s="81">
        <v>88401</v>
      </c>
      <c r="F492" s="81">
        <v>88628</v>
      </c>
      <c r="G492" s="81">
        <v>1558</v>
      </c>
      <c r="H492" s="81">
        <v>90186</v>
      </c>
      <c r="I492" s="81">
        <v>-1785</v>
      </c>
      <c r="J492" s="81">
        <v>1785</v>
      </c>
      <c r="K492" s="81"/>
      <c r="L492" s="81">
        <v>1785</v>
      </c>
      <c r="M492" s="81">
        <v>5218</v>
      </c>
      <c r="N492" s="81">
        <v>3433</v>
      </c>
      <c r="O492" s="81"/>
      <c r="P492" s="81"/>
      <c r="Q492" s="81"/>
    </row>
    <row r="493" spans="1:17" ht="15" customHeight="1">
      <c r="A493" t="s">
        <v>1955</v>
      </c>
      <c r="B493" t="s">
        <v>1956</v>
      </c>
      <c r="C493" s="81">
        <v>27762</v>
      </c>
      <c r="D493" s="81">
        <v>69016</v>
      </c>
      <c r="E493" s="81">
        <v>96778</v>
      </c>
      <c r="F493" s="81">
        <v>92084</v>
      </c>
      <c r="G493" s="81">
        <v>2273</v>
      </c>
      <c r="H493" s="81">
        <v>94357</v>
      </c>
      <c r="I493" s="81">
        <v>2421</v>
      </c>
      <c r="J493" s="81">
        <v>-2421</v>
      </c>
      <c r="K493" s="81">
        <v>-1500</v>
      </c>
      <c r="L493" s="81">
        <v>-921</v>
      </c>
      <c r="M493" s="81">
        <v>3553</v>
      </c>
      <c r="N493" s="81">
        <v>4474</v>
      </c>
      <c r="O493" s="81"/>
      <c r="P493" s="81"/>
      <c r="Q493" s="81"/>
    </row>
    <row r="494" spans="1:17" ht="15" customHeight="1">
      <c r="A494" t="s">
        <v>1957</v>
      </c>
      <c r="B494" t="s">
        <v>1958</v>
      </c>
      <c r="C494" s="81">
        <v>22764</v>
      </c>
      <c r="D494" s="81">
        <v>37293</v>
      </c>
      <c r="E494" s="81">
        <v>60057</v>
      </c>
      <c r="F494" s="81">
        <v>60332</v>
      </c>
      <c r="G494" s="81">
        <v>3007</v>
      </c>
      <c r="H494" s="81">
        <v>63339</v>
      </c>
      <c r="I494" s="81">
        <v>-3282</v>
      </c>
      <c r="J494" s="81">
        <v>3282</v>
      </c>
      <c r="K494" s="81">
        <v>2000</v>
      </c>
      <c r="L494" s="81">
        <v>1282</v>
      </c>
      <c r="M494" s="81">
        <v>2043</v>
      </c>
      <c r="N494" s="81">
        <v>761</v>
      </c>
      <c r="O494" s="81"/>
      <c r="P494" s="81"/>
      <c r="Q494" s="81"/>
    </row>
    <row r="495" spans="3:17" ht="15" customHeight="1"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</row>
    <row r="496" spans="1:17" ht="15" customHeight="1">
      <c r="B496" t="s">
        <v>1168</v>
      </c>
      <c r="C496" s="81">
        <v>1725658</v>
      </c>
      <c r="D496" s="81">
        <v>4192651</v>
      </c>
      <c r="E496" s="81">
        <v>5918309</v>
      </c>
      <c r="F496" s="81">
        <v>6018262</v>
      </c>
      <c r="G496" s="81">
        <v>155126</v>
      </c>
      <c r="H496" s="81">
        <v>6173388</v>
      </c>
      <c r="I496" s="81">
        <v>-255079</v>
      </c>
      <c r="J496" s="81">
        <v>255079</v>
      </c>
      <c r="K496" s="81">
        <v>14286</v>
      </c>
      <c r="L496" s="81">
        <v>39028</v>
      </c>
      <c r="M496" s="81">
        <v>170581</v>
      </c>
      <c r="N496" s="81">
        <v>131553</v>
      </c>
      <c r="O496" s="81">
        <v>-2297</v>
      </c>
      <c r="P496" s="81">
        <v>136075</v>
      </c>
      <c r="Q496" s="81">
        <v>67987</v>
      </c>
    </row>
    <row r="497" spans="3:17" ht="15" customHeight="1"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</row>
    <row r="498" spans="1:17" ht="15" customHeight="1">
      <c r="A498" t="s">
        <v>1959</v>
      </c>
      <c r="B498" t="s">
        <v>1960</v>
      </c>
      <c r="C498" s="81">
        <v>46528</v>
      </c>
      <c r="D498" s="81">
        <v>1092203</v>
      </c>
      <c r="E498" s="81">
        <v>1138731</v>
      </c>
      <c r="F498" s="81">
        <v>1139323</v>
      </c>
      <c r="G498" s="81">
        <v>3241</v>
      </c>
      <c r="H498" s="81">
        <v>1142564</v>
      </c>
      <c r="I498" s="81">
        <v>-3833</v>
      </c>
      <c r="J498" s="81">
        <v>3833</v>
      </c>
      <c r="K498" s="81"/>
      <c r="L498" s="81">
        <v>3833</v>
      </c>
      <c r="M498" s="81">
        <v>16665</v>
      </c>
      <c r="N498" s="81">
        <v>12832</v>
      </c>
      <c r="O498" s="81"/>
      <c r="P498" s="81"/>
      <c r="Q498" s="81"/>
    </row>
    <row r="499" spans="1:17" ht="15" customHeight="1">
      <c r="A499" t="s">
        <v>1961</v>
      </c>
      <c r="B499" t="s">
        <v>1962</v>
      </c>
      <c r="C499" s="81">
        <v>222952</v>
      </c>
      <c r="D499" s="81">
        <v>337981</v>
      </c>
      <c r="E499" s="81">
        <v>560933</v>
      </c>
      <c r="F499" s="81">
        <v>567668</v>
      </c>
      <c r="G499" s="81">
        <v>12742</v>
      </c>
      <c r="H499" s="81">
        <v>580410</v>
      </c>
      <c r="I499" s="81">
        <v>-19477</v>
      </c>
      <c r="J499" s="81">
        <v>19477</v>
      </c>
      <c r="K499" s="81">
        <v>26190</v>
      </c>
      <c r="L499" s="81">
        <v>-6713</v>
      </c>
      <c r="M499" s="81">
        <v>6872</v>
      </c>
      <c r="N499" s="81">
        <v>13585</v>
      </c>
      <c r="O499" s="81"/>
      <c r="P499" s="81"/>
      <c r="Q499" s="81"/>
    </row>
    <row r="500" spans="1:17" ht="15" customHeight="1">
      <c r="A500" t="s">
        <v>1963</v>
      </c>
      <c r="B500" t="s">
        <v>1964</v>
      </c>
      <c r="C500" s="81">
        <v>56374</v>
      </c>
      <c r="D500" s="81">
        <v>93297</v>
      </c>
      <c r="E500" s="81">
        <v>149671</v>
      </c>
      <c r="F500" s="81">
        <v>147165</v>
      </c>
      <c r="G500" s="81">
        <v>2284</v>
      </c>
      <c r="H500" s="81">
        <v>149449</v>
      </c>
      <c r="I500" s="81">
        <v>222</v>
      </c>
      <c r="J500" s="81">
        <v>-222</v>
      </c>
      <c r="K500" s="81"/>
      <c r="L500" s="81">
        <v>-222</v>
      </c>
      <c r="M500" s="81">
        <v>2025</v>
      </c>
      <c r="N500" s="81">
        <v>2247</v>
      </c>
      <c r="O500" s="81"/>
      <c r="P500" s="81"/>
      <c r="Q500" s="81"/>
    </row>
    <row r="501" spans="1:17" ht="15" customHeight="1">
      <c r="A501" t="s">
        <v>1965</v>
      </c>
      <c r="B501" t="s">
        <v>1966</v>
      </c>
      <c r="C501" s="81">
        <v>42051</v>
      </c>
      <c r="D501" s="81">
        <v>63856</v>
      </c>
      <c r="E501" s="81">
        <v>105907</v>
      </c>
      <c r="F501" s="81">
        <v>99825</v>
      </c>
      <c r="G501" s="81">
        <v>2302</v>
      </c>
      <c r="H501" s="81">
        <v>102127</v>
      </c>
      <c r="I501" s="81">
        <v>3780</v>
      </c>
      <c r="J501" s="81">
        <v>-3780</v>
      </c>
      <c r="K501" s="81"/>
      <c r="L501" s="81">
        <v>220</v>
      </c>
      <c r="M501" s="81">
        <v>502</v>
      </c>
      <c r="N501" s="81">
        <v>282</v>
      </c>
      <c r="O501" s="81"/>
      <c r="P501" s="81"/>
      <c r="Q501" s="81"/>
    </row>
    <row r="502" spans="1:17" ht="15" customHeight="1">
      <c r="A502" t="s">
        <v>1967</v>
      </c>
      <c r="B502" t="s">
        <v>1968</v>
      </c>
      <c r="C502" s="81">
        <v>53936</v>
      </c>
      <c r="D502" s="81">
        <v>99400</v>
      </c>
      <c r="E502" s="81">
        <v>153336</v>
      </c>
      <c r="F502" s="81">
        <v>135251</v>
      </c>
      <c r="G502" s="81">
        <v>17231</v>
      </c>
      <c r="H502" s="81">
        <v>152482</v>
      </c>
      <c r="I502" s="81">
        <v>854</v>
      </c>
      <c r="J502" s="81">
        <v>-854</v>
      </c>
      <c r="K502" s="81"/>
      <c r="L502" s="81">
        <v>-854</v>
      </c>
      <c r="M502" s="81">
        <v>1346</v>
      </c>
      <c r="N502" s="81">
        <v>2200</v>
      </c>
      <c r="O502" s="81"/>
      <c r="P502" s="81"/>
      <c r="Q502" s="81"/>
    </row>
    <row r="503" spans="1:17" ht="15" customHeight="1">
      <c r="A503" t="s">
        <v>1969</v>
      </c>
      <c r="B503" t="s">
        <v>1970</v>
      </c>
      <c r="C503" s="81">
        <v>29327</v>
      </c>
      <c r="D503" s="81">
        <v>56012</v>
      </c>
      <c r="E503" s="81">
        <v>85339</v>
      </c>
      <c r="F503" s="81">
        <v>75710</v>
      </c>
      <c r="G503" s="81">
        <v>11507</v>
      </c>
      <c r="H503" s="81">
        <v>87217</v>
      </c>
      <c r="I503" s="81">
        <v>-1878</v>
      </c>
      <c r="J503" s="81">
        <v>1878</v>
      </c>
      <c r="K503" s="81"/>
      <c r="L503" s="81">
        <v>1878</v>
      </c>
      <c r="M503" s="81">
        <v>5076</v>
      </c>
      <c r="N503" s="81">
        <v>3198</v>
      </c>
      <c r="O503" s="81"/>
      <c r="P503" s="81"/>
      <c r="Q503" s="81"/>
    </row>
    <row r="504" spans="1:17" ht="15" customHeight="1">
      <c r="A504" t="s">
        <v>1971</v>
      </c>
      <c r="B504" t="s">
        <v>1972</v>
      </c>
      <c r="C504" s="81">
        <v>53134</v>
      </c>
      <c r="D504" s="81">
        <v>90896</v>
      </c>
      <c r="E504" s="81">
        <v>144030</v>
      </c>
      <c r="F504" s="81">
        <v>141430</v>
      </c>
      <c r="G504" s="81">
        <v>2931</v>
      </c>
      <c r="H504" s="81">
        <v>144361</v>
      </c>
      <c r="I504" s="81">
        <v>-331</v>
      </c>
      <c r="J504" s="81">
        <v>331</v>
      </c>
      <c r="K504" s="81">
        <v>280</v>
      </c>
      <c r="L504" s="81">
        <v>51</v>
      </c>
      <c r="M504" s="81">
        <v>4011</v>
      </c>
      <c r="N504" s="81">
        <v>3960</v>
      </c>
      <c r="O504" s="81"/>
      <c r="P504" s="81"/>
      <c r="Q504" s="81"/>
    </row>
    <row r="505" spans="1:17" ht="15" customHeight="1">
      <c r="A505" t="s">
        <v>1973</v>
      </c>
      <c r="B505" t="s">
        <v>1974</v>
      </c>
      <c r="C505" s="81">
        <v>49832</v>
      </c>
      <c r="D505" s="81">
        <v>91477</v>
      </c>
      <c r="E505" s="81">
        <v>141309</v>
      </c>
      <c r="F505" s="81">
        <v>141360</v>
      </c>
      <c r="G505" s="81">
        <v>2987</v>
      </c>
      <c r="H505" s="81">
        <v>144347</v>
      </c>
      <c r="I505" s="81">
        <v>-3038</v>
      </c>
      <c r="J505" s="81">
        <v>3038</v>
      </c>
      <c r="K505" s="81"/>
      <c r="L505" s="81">
        <v>3038</v>
      </c>
      <c r="M505" s="81">
        <v>6902</v>
      </c>
      <c r="N505" s="81">
        <v>3864</v>
      </c>
      <c r="O505" s="81"/>
      <c r="P505" s="81"/>
      <c r="Q505" s="81"/>
    </row>
    <row r="506" spans="1:17" ht="15" customHeight="1">
      <c r="A506" t="s">
        <v>1975</v>
      </c>
      <c r="B506" t="s">
        <v>1976</v>
      </c>
      <c r="C506" s="81">
        <v>56973</v>
      </c>
      <c r="D506" s="81">
        <v>107110</v>
      </c>
      <c r="E506" s="81">
        <v>164083</v>
      </c>
      <c r="F506" s="81">
        <v>159014</v>
      </c>
      <c r="G506" s="81">
        <v>2230</v>
      </c>
      <c r="H506" s="81">
        <v>161244</v>
      </c>
      <c r="I506" s="81">
        <v>2839</v>
      </c>
      <c r="J506" s="81">
        <v>-2839</v>
      </c>
      <c r="K506" s="81"/>
      <c r="L506" s="81">
        <v>-2839</v>
      </c>
      <c r="M506" s="81">
        <v>3945</v>
      </c>
      <c r="N506" s="81">
        <v>6784</v>
      </c>
      <c r="O506" s="81"/>
      <c r="P506" s="81"/>
      <c r="Q506" s="81"/>
    </row>
    <row r="507" spans="1:17" ht="15" customHeight="1">
      <c r="A507" t="s">
        <v>1977</v>
      </c>
      <c r="B507" t="s">
        <v>1978</v>
      </c>
      <c r="C507" s="81">
        <v>89616</v>
      </c>
      <c r="D507" s="81">
        <v>65479</v>
      </c>
      <c r="E507" s="81">
        <v>155095</v>
      </c>
      <c r="F507" s="81">
        <v>126946</v>
      </c>
      <c r="G507" s="81">
        <v>26736</v>
      </c>
      <c r="H507" s="81">
        <v>153682</v>
      </c>
      <c r="I507" s="81">
        <v>1413</v>
      </c>
      <c r="J507" s="81">
        <v>-1413</v>
      </c>
      <c r="K507" s="81"/>
      <c r="L507" s="81">
        <v>-1413</v>
      </c>
      <c r="M507" s="81">
        <v>2465</v>
      </c>
      <c r="N507" s="81">
        <v>3878</v>
      </c>
      <c r="O507" s="81"/>
      <c r="P507" s="81"/>
      <c r="Q507" s="81"/>
    </row>
    <row r="508" spans="1:17" ht="15" customHeight="1">
      <c r="A508" t="s">
        <v>1979</v>
      </c>
      <c r="B508" t="s">
        <v>1980</v>
      </c>
      <c r="C508" s="81">
        <v>33880</v>
      </c>
      <c r="D508" s="81">
        <v>80843</v>
      </c>
      <c r="E508" s="81">
        <v>114723</v>
      </c>
      <c r="F508" s="81">
        <v>113132</v>
      </c>
      <c r="G508" s="81">
        <v>3104</v>
      </c>
      <c r="H508" s="81">
        <v>116236</v>
      </c>
      <c r="I508" s="81">
        <v>-1513</v>
      </c>
      <c r="J508" s="81">
        <v>1513</v>
      </c>
      <c r="K508" s="81">
        <v>4500</v>
      </c>
      <c r="L508" s="81">
        <v>-2987</v>
      </c>
      <c r="M508" s="81">
        <v>4026</v>
      </c>
      <c r="N508" s="81">
        <v>7013</v>
      </c>
      <c r="O508" s="81"/>
      <c r="P508" s="81"/>
      <c r="Q508" s="81"/>
    </row>
    <row r="509" spans="1:17" ht="15" customHeight="1">
      <c r="A509" t="s">
        <v>1981</v>
      </c>
      <c r="B509" t="s">
        <v>1982</v>
      </c>
      <c r="C509" s="81">
        <v>18240</v>
      </c>
      <c r="D509" s="81">
        <v>32543</v>
      </c>
      <c r="E509" s="81">
        <v>50783</v>
      </c>
      <c r="F509" s="81">
        <v>43224</v>
      </c>
      <c r="G509" s="81">
        <v>15456</v>
      </c>
      <c r="H509" s="81">
        <v>58680</v>
      </c>
      <c r="I509" s="81">
        <v>-7897</v>
      </c>
      <c r="J509" s="81">
        <v>7897</v>
      </c>
      <c r="K509" s="81">
        <v>6500</v>
      </c>
      <c r="L509" s="81">
        <v>1397</v>
      </c>
      <c r="M509" s="81">
        <v>2799</v>
      </c>
      <c r="N509" s="81">
        <v>1402</v>
      </c>
      <c r="O509" s="81"/>
      <c r="P509" s="81"/>
      <c r="Q509" s="81"/>
    </row>
    <row r="510" spans="1:17" ht="15" customHeight="1">
      <c r="A510" t="s">
        <v>1983</v>
      </c>
      <c r="B510" t="s">
        <v>1984</v>
      </c>
      <c r="C510" s="81">
        <v>94243</v>
      </c>
      <c r="D510" s="81">
        <v>167442</v>
      </c>
      <c r="E510" s="81">
        <v>261685</v>
      </c>
      <c r="F510" s="81">
        <v>244264</v>
      </c>
      <c r="G510" s="81">
        <v>16985</v>
      </c>
      <c r="H510" s="81">
        <v>261249</v>
      </c>
      <c r="I510" s="81">
        <v>436</v>
      </c>
      <c r="J510" s="81">
        <v>-436</v>
      </c>
      <c r="K510" s="81"/>
      <c r="L510" s="81">
        <v>-436</v>
      </c>
      <c r="M510" s="81">
        <v>2263</v>
      </c>
      <c r="N510" s="81">
        <v>2699</v>
      </c>
      <c r="O510" s="81"/>
      <c r="P510" s="81"/>
      <c r="Q510" s="81"/>
    </row>
    <row r="511" spans="1:17" ht="15" customHeight="1">
      <c r="A511" t="s">
        <v>1985</v>
      </c>
      <c r="B511" t="s">
        <v>1986</v>
      </c>
      <c r="C511" s="81">
        <v>32625</v>
      </c>
      <c r="D511" s="81">
        <v>59692</v>
      </c>
      <c r="E511" s="81">
        <v>92317</v>
      </c>
      <c r="F511" s="81">
        <v>87935</v>
      </c>
      <c r="G511" s="81">
        <v>4164</v>
      </c>
      <c r="H511" s="81">
        <v>92099</v>
      </c>
      <c r="I511" s="81">
        <v>218</v>
      </c>
      <c r="J511" s="81">
        <v>-218</v>
      </c>
      <c r="K511" s="81"/>
      <c r="L511" s="81">
        <v>-218</v>
      </c>
      <c r="M511" s="81">
        <v>1134</v>
      </c>
      <c r="N511" s="81">
        <v>1352</v>
      </c>
      <c r="O511" s="81"/>
      <c r="P511" s="81"/>
      <c r="Q511" s="81"/>
    </row>
    <row r="512" spans="1:17" ht="15" customHeight="1">
      <c r="A512" t="s">
        <v>1987</v>
      </c>
      <c r="B512" t="s">
        <v>1988</v>
      </c>
      <c r="C512" s="81">
        <v>70879</v>
      </c>
      <c r="D512" s="81">
        <v>91590</v>
      </c>
      <c r="E512" s="81">
        <v>162469</v>
      </c>
      <c r="F512" s="81">
        <v>152537</v>
      </c>
      <c r="G512" s="81">
        <v>10362</v>
      </c>
      <c r="H512" s="81">
        <v>162899</v>
      </c>
      <c r="I512" s="81">
        <v>-430</v>
      </c>
      <c r="J512" s="81">
        <v>430</v>
      </c>
      <c r="K512" s="81">
        <v>5500</v>
      </c>
      <c r="L512" s="81">
        <v>-5070</v>
      </c>
      <c r="M512" s="81">
        <v>5590</v>
      </c>
      <c r="N512" s="81">
        <v>10660</v>
      </c>
      <c r="O512" s="81"/>
      <c r="P512" s="81"/>
      <c r="Q512" s="81"/>
    </row>
    <row r="513" spans="1:17" ht="15" customHeight="1">
      <c r="A513" t="s">
        <v>1989</v>
      </c>
      <c r="B513" t="s">
        <v>1990</v>
      </c>
      <c r="C513" s="81">
        <v>189654</v>
      </c>
      <c r="D513" s="81">
        <v>284154</v>
      </c>
      <c r="E513" s="81">
        <v>473808</v>
      </c>
      <c r="F513" s="81">
        <v>458259</v>
      </c>
      <c r="G513" s="81">
        <v>5085</v>
      </c>
      <c r="H513" s="81">
        <v>463344</v>
      </c>
      <c r="I513" s="81">
        <v>10464</v>
      </c>
      <c r="J513" s="81">
        <v>-10464</v>
      </c>
      <c r="K513" s="81"/>
      <c r="L513" s="81">
        <v>-10464</v>
      </c>
      <c r="M513" s="81">
        <v>13441</v>
      </c>
      <c r="N513" s="81">
        <v>23905</v>
      </c>
      <c r="O513" s="81"/>
      <c r="P513" s="81"/>
      <c r="Q513" s="81"/>
    </row>
    <row r="514" spans="1:17" ht="15" customHeight="1">
      <c r="A514" t="s">
        <v>1991</v>
      </c>
      <c r="B514" t="s">
        <v>1992</v>
      </c>
      <c r="C514" s="81">
        <v>38743</v>
      </c>
      <c r="D514" s="81">
        <v>63806</v>
      </c>
      <c r="E514" s="81">
        <v>102549</v>
      </c>
      <c r="F514" s="81">
        <v>93357</v>
      </c>
      <c r="G514" s="81">
        <v>2966</v>
      </c>
      <c r="H514" s="81">
        <v>96323</v>
      </c>
      <c r="I514" s="81">
        <v>6226</v>
      </c>
      <c r="J514" s="81">
        <v>-6226</v>
      </c>
      <c r="K514" s="81">
        <v>-6000</v>
      </c>
      <c r="L514" s="81">
        <v>-226</v>
      </c>
      <c r="M514" s="81">
        <v>544</v>
      </c>
      <c r="N514" s="81">
        <v>770</v>
      </c>
      <c r="O514" s="81"/>
      <c r="P514" s="81"/>
      <c r="Q514" s="81"/>
    </row>
    <row r="515" spans="1:17" ht="15" customHeight="1">
      <c r="A515" t="s">
        <v>1993</v>
      </c>
      <c r="B515" t="s">
        <v>1994</v>
      </c>
      <c r="C515" s="81">
        <v>31436</v>
      </c>
      <c r="D515" s="81">
        <v>40770</v>
      </c>
      <c r="E515" s="81">
        <v>72206</v>
      </c>
      <c r="F515" s="81">
        <v>74231</v>
      </c>
      <c r="G515" s="81">
        <v>2088</v>
      </c>
      <c r="H515" s="81">
        <v>76319</v>
      </c>
      <c r="I515" s="81">
        <v>-4113</v>
      </c>
      <c r="J515" s="81">
        <v>4113</v>
      </c>
      <c r="K515" s="81">
        <v>4406</v>
      </c>
      <c r="L515" s="81">
        <v>-293</v>
      </c>
      <c r="M515" s="81">
        <v>757</v>
      </c>
      <c r="N515" s="81">
        <v>1050</v>
      </c>
      <c r="O515" s="81"/>
      <c r="P515" s="81"/>
      <c r="Q515" s="81"/>
    </row>
    <row r="516" spans="1:17" ht="15" customHeight="1">
      <c r="A516" t="s">
        <v>1995</v>
      </c>
      <c r="B516" t="s">
        <v>1996</v>
      </c>
      <c r="C516" s="81">
        <v>98832</v>
      </c>
      <c r="D516" s="81">
        <v>87331</v>
      </c>
      <c r="E516" s="81">
        <v>186163</v>
      </c>
      <c r="F516" s="81">
        <v>175354</v>
      </c>
      <c r="G516" s="81">
        <v>7767</v>
      </c>
      <c r="H516" s="81">
        <v>183121</v>
      </c>
      <c r="I516" s="81">
        <v>3042</v>
      </c>
      <c r="J516" s="81">
        <v>-3042</v>
      </c>
      <c r="K516" s="81"/>
      <c r="L516" s="81">
        <v>-3042</v>
      </c>
      <c r="M516" s="81">
        <v>2666</v>
      </c>
      <c r="N516" s="81">
        <v>5708</v>
      </c>
      <c r="O516" s="81"/>
      <c r="P516" s="81"/>
      <c r="Q516" s="81"/>
    </row>
    <row r="517" spans="1:17" ht="15" customHeight="1">
      <c r="A517" t="s">
        <v>1997</v>
      </c>
      <c r="B517" t="s">
        <v>1998</v>
      </c>
      <c r="C517" s="81">
        <v>40824</v>
      </c>
      <c r="D517" s="81">
        <v>41072</v>
      </c>
      <c r="E517" s="81">
        <v>81896</v>
      </c>
      <c r="F517" s="81">
        <v>69103</v>
      </c>
      <c r="G517" s="81">
        <v>11344</v>
      </c>
      <c r="H517" s="81">
        <v>80447</v>
      </c>
      <c r="I517" s="81">
        <v>1449</v>
      </c>
      <c r="J517" s="81">
        <v>-1449</v>
      </c>
      <c r="K517" s="81">
        <v>-2496</v>
      </c>
      <c r="L517" s="81">
        <v>1047</v>
      </c>
      <c r="M517" s="81">
        <v>2597</v>
      </c>
      <c r="N517" s="81">
        <v>1550</v>
      </c>
      <c r="O517" s="81"/>
      <c r="P517" s="81"/>
      <c r="Q517" s="81"/>
    </row>
    <row r="518" spans="1:17" ht="15" customHeight="1">
      <c r="A518" t="s">
        <v>1999</v>
      </c>
      <c r="B518" t="s">
        <v>2000</v>
      </c>
      <c r="C518" s="81">
        <v>27018</v>
      </c>
      <c r="D518" s="81">
        <v>49631</v>
      </c>
      <c r="E518" s="81">
        <v>76649</v>
      </c>
      <c r="F518" s="81">
        <v>74073</v>
      </c>
      <c r="G518" s="81">
        <v>2549</v>
      </c>
      <c r="H518" s="81">
        <v>76622</v>
      </c>
      <c r="I518" s="81">
        <v>27</v>
      </c>
      <c r="J518" s="81">
        <v>-27</v>
      </c>
      <c r="K518" s="81"/>
      <c r="L518" s="81">
        <v>-27</v>
      </c>
      <c r="M518" s="81">
        <v>1610</v>
      </c>
      <c r="N518" s="81">
        <v>1637</v>
      </c>
      <c r="O518" s="81"/>
      <c r="P518" s="81"/>
      <c r="Q518" s="81"/>
    </row>
    <row r="519" spans="1:17" ht="15" customHeight="1">
      <c r="A519" t="s">
        <v>2001</v>
      </c>
      <c r="B519" t="s">
        <v>2002</v>
      </c>
      <c r="C519" s="81">
        <v>32922</v>
      </c>
      <c r="D519" s="81">
        <v>75537</v>
      </c>
      <c r="E519" s="81">
        <v>108459</v>
      </c>
      <c r="F519" s="81">
        <v>105868</v>
      </c>
      <c r="G519" s="81">
        <v>2515</v>
      </c>
      <c r="H519" s="81">
        <v>108383</v>
      </c>
      <c r="I519" s="81">
        <v>76</v>
      </c>
      <c r="J519" s="81">
        <v>-76</v>
      </c>
      <c r="K519" s="81"/>
      <c r="L519" s="81">
        <v>-76</v>
      </c>
      <c r="M519" s="81">
        <v>1166</v>
      </c>
      <c r="N519" s="81">
        <v>1242</v>
      </c>
      <c r="O519" s="81"/>
      <c r="P519" s="81"/>
      <c r="Q519" s="81"/>
    </row>
    <row r="520" spans="1:17" ht="15" customHeight="1">
      <c r="A520" t="s">
        <v>2003</v>
      </c>
      <c r="B520" t="s">
        <v>2004</v>
      </c>
      <c r="C520" s="81">
        <v>51440</v>
      </c>
      <c r="D520" s="81">
        <v>172112</v>
      </c>
      <c r="E520" s="81">
        <v>223552</v>
      </c>
      <c r="F520" s="81">
        <v>210894</v>
      </c>
      <c r="G520" s="81">
        <v>8265</v>
      </c>
      <c r="H520" s="81">
        <v>219159</v>
      </c>
      <c r="I520" s="81">
        <v>4393</v>
      </c>
      <c r="J520" s="81">
        <v>-4393</v>
      </c>
      <c r="K520" s="81"/>
      <c r="L520" s="81">
        <v>-4393</v>
      </c>
      <c r="M520" s="81">
        <v>5069</v>
      </c>
      <c r="N520" s="81">
        <v>9462</v>
      </c>
      <c r="O520" s="81"/>
      <c r="P520" s="81"/>
      <c r="Q520" s="81"/>
    </row>
    <row r="521" spans="1:17" ht="15" customHeight="1">
      <c r="A521" t="s">
        <v>2005</v>
      </c>
      <c r="B521" t="s">
        <v>2006</v>
      </c>
      <c r="C521" s="81">
        <v>101873</v>
      </c>
      <c r="D521" s="81">
        <v>300457</v>
      </c>
      <c r="E521" s="81">
        <v>402330</v>
      </c>
      <c r="F521" s="81">
        <v>390276</v>
      </c>
      <c r="G521" s="81">
        <v>15889</v>
      </c>
      <c r="H521" s="81">
        <v>406165</v>
      </c>
      <c r="I521" s="81">
        <v>-3835</v>
      </c>
      <c r="J521" s="81">
        <v>3835</v>
      </c>
      <c r="K521" s="81"/>
      <c r="L521" s="81">
        <v>3835</v>
      </c>
      <c r="M521" s="81">
        <v>15698</v>
      </c>
      <c r="N521" s="81">
        <v>11863</v>
      </c>
      <c r="O521" s="81"/>
      <c r="P521" s="81"/>
      <c r="Q521" s="81"/>
    </row>
    <row r="522" spans="1:17" ht="15" customHeight="1">
      <c r="A522" t="s">
        <v>2007</v>
      </c>
      <c r="B522" t="s">
        <v>2008</v>
      </c>
      <c r="C522" s="81">
        <v>25685</v>
      </c>
      <c r="D522" s="81">
        <v>74988</v>
      </c>
      <c r="E522" s="81">
        <v>100673</v>
      </c>
      <c r="F522" s="81">
        <v>93985</v>
      </c>
      <c r="G522" s="81">
        <v>6769</v>
      </c>
      <c r="H522" s="81">
        <v>100754</v>
      </c>
      <c r="I522" s="81">
        <v>-81</v>
      </c>
      <c r="J522" s="81">
        <v>81</v>
      </c>
      <c r="K522" s="81"/>
      <c r="L522" s="81">
        <v>81</v>
      </c>
      <c r="M522" s="81">
        <v>1328</v>
      </c>
      <c r="N522" s="81">
        <v>1247</v>
      </c>
      <c r="O522" s="81"/>
      <c r="P522" s="81"/>
      <c r="Q522" s="81"/>
    </row>
    <row r="523" spans="1:17" ht="15" customHeight="1">
      <c r="A523" t="s">
        <v>2009</v>
      </c>
      <c r="B523" t="s">
        <v>2010</v>
      </c>
      <c r="C523" s="81">
        <v>34540</v>
      </c>
      <c r="D523" s="81">
        <v>70403</v>
      </c>
      <c r="E523" s="81">
        <v>104943</v>
      </c>
      <c r="F523" s="81">
        <v>101798</v>
      </c>
      <c r="G523" s="81">
        <v>4530</v>
      </c>
      <c r="H523" s="81">
        <v>106328</v>
      </c>
      <c r="I523" s="81">
        <v>-1385</v>
      </c>
      <c r="J523" s="81">
        <v>1385</v>
      </c>
      <c r="K523" s="81"/>
      <c r="L523" s="81">
        <v>1385</v>
      </c>
      <c r="M523" s="81">
        <v>3226</v>
      </c>
      <c r="N523" s="81">
        <v>1841</v>
      </c>
      <c r="O523" s="81"/>
      <c r="P523" s="81"/>
      <c r="Q523" s="81"/>
    </row>
    <row r="524" spans="1:17" ht="15" customHeight="1">
      <c r="A524" t="s">
        <v>2011</v>
      </c>
      <c r="B524" t="s">
        <v>2012</v>
      </c>
      <c r="C524" s="81">
        <v>75080</v>
      </c>
      <c r="D524" s="81">
        <v>51925</v>
      </c>
      <c r="E524" s="81">
        <v>127005</v>
      </c>
      <c r="F524" s="81">
        <v>152597</v>
      </c>
      <c r="G524" s="81">
        <v>5532</v>
      </c>
      <c r="H524" s="81">
        <v>158129</v>
      </c>
      <c r="I524" s="81">
        <v>-31124</v>
      </c>
      <c r="J524" s="81">
        <v>31124</v>
      </c>
      <c r="K524" s="81">
        <v>31336</v>
      </c>
      <c r="L524" s="81">
        <v>-212</v>
      </c>
      <c r="M524" s="81">
        <v>6651</v>
      </c>
      <c r="N524" s="81">
        <v>6863</v>
      </c>
      <c r="O524" s="81"/>
      <c r="P524" s="81"/>
      <c r="Q524" s="81"/>
    </row>
    <row r="525" spans="1:17" ht="15" customHeight="1">
      <c r="A525" t="s">
        <v>2013</v>
      </c>
      <c r="B525" t="s">
        <v>2014</v>
      </c>
      <c r="C525" s="81">
        <v>129154</v>
      </c>
      <c r="D525" s="81">
        <v>109556</v>
      </c>
      <c r="E525" s="81">
        <v>238710</v>
      </c>
      <c r="F525" s="81">
        <v>228544</v>
      </c>
      <c r="G525" s="81">
        <v>9073</v>
      </c>
      <c r="H525" s="81">
        <v>237617</v>
      </c>
      <c r="I525" s="81">
        <v>1093</v>
      </c>
      <c r="J525" s="81">
        <v>-1093</v>
      </c>
      <c r="K525" s="81"/>
      <c r="L525" s="81">
        <v>1308</v>
      </c>
      <c r="M525" s="81">
        <v>4586</v>
      </c>
      <c r="N525" s="81">
        <v>3278</v>
      </c>
      <c r="O525" s="81">
        <v>-2401</v>
      </c>
      <c r="P525" s="81"/>
      <c r="Q525" s="81"/>
    </row>
    <row r="526" spans="1:17" ht="15" customHeight="1">
      <c r="A526" t="s">
        <v>2015</v>
      </c>
      <c r="B526" t="s">
        <v>2016</v>
      </c>
      <c r="C526" s="81">
        <v>82811</v>
      </c>
      <c r="D526" s="81">
        <v>65751</v>
      </c>
      <c r="E526" s="81">
        <v>148562</v>
      </c>
      <c r="F526" s="81">
        <v>105863</v>
      </c>
      <c r="G526" s="81">
        <v>41714</v>
      </c>
      <c r="H526" s="81">
        <v>147577</v>
      </c>
      <c r="I526" s="81">
        <v>985</v>
      </c>
      <c r="J526" s="81">
        <v>-985</v>
      </c>
      <c r="K526" s="81"/>
      <c r="L526" s="81">
        <v>-985</v>
      </c>
      <c r="M526" s="81">
        <v>5775</v>
      </c>
      <c r="N526" s="81">
        <v>6760</v>
      </c>
      <c r="O526" s="81"/>
      <c r="P526" s="81"/>
      <c r="Q526" s="81"/>
    </row>
    <row r="527" spans="3:17" ht="15" customHeight="1"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</row>
    <row r="528" spans="1:17" ht="15" customHeight="1">
      <c r="B528" t="s">
        <v>1168</v>
      </c>
      <c r="C528" s="81">
        <v>1910602</v>
      </c>
      <c r="D528" s="81">
        <v>4017314</v>
      </c>
      <c r="E528" s="81">
        <v>5927916</v>
      </c>
      <c r="F528" s="81">
        <v>5708986</v>
      </c>
      <c r="G528" s="81">
        <v>260348</v>
      </c>
      <c r="H528" s="81">
        <v>5969334</v>
      </c>
      <c r="I528" s="81">
        <v>-41418</v>
      </c>
      <c r="J528" s="81">
        <v>41418</v>
      </c>
      <c r="K528" s="81">
        <v>66216</v>
      </c>
      <c r="L528" s="81">
        <v>-22397</v>
      </c>
      <c r="M528" s="81">
        <v>130735</v>
      </c>
      <c r="N528" s="81">
        <v>153132</v>
      </c>
      <c r="O528" s="81">
        <v>-2401</v>
      </c>
      <c r="P528" s="81"/>
      <c r="Q528" s="81"/>
    </row>
    <row r="529" spans="3:17" ht="15" customHeight="1"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</row>
    <row r="530" spans="1:17" ht="15" customHeight="1">
      <c r="A530" t="s">
        <v>2017</v>
      </c>
      <c r="B530" t="s">
        <v>2018</v>
      </c>
      <c r="C530" s="81">
        <v>70493</v>
      </c>
      <c r="D530" s="81">
        <v>1897950</v>
      </c>
      <c r="E530" s="81">
        <v>1968443</v>
      </c>
      <c r="F530" s="81">
        <v>2042878</v>
      </c>
      <c r="G530" s="81"/>
      <c r="H530" s="81">
        <v>2042878</v>
      </c>
      <c r="I530" s="81">
        <v>-74435</v>
      </c>
      <c r="J530" s="81">
        <v>74435</v>
      </c>
      <c r="K530" s="81"/>
      <c r="L530" s="81">
        <v>74435</v>
      </c>
      <c r="M530" s="81">
        <v>125550</v>
      </c>
      <c r="N530" s="81">
        <v>51115</v>
      </c>
      <c r="O530" s="81"/>
      <c r="P530" s="81"/>
      <c r="Q530" s="81"/>
    </row>
    <row r="531" spans="1:17" ht="15" customHeight="1">
      <c r="A531" t="s">
        <v>2019</v>
      </c>
      <c r="B531" t="s">
        <v>2020</v>
      </c>
      <c r="C531" s="81">
        <v>366054</v>
      </c>
      <c r="D531" s="81">
        <v>410550</v>
      </c>
      <c r="E531" s="81">
        <v>776604</v>
      </c>
      <c r="F531" s="81">
        <v>772961</v>
      </c>
      <c r="G531" s="81">
        <v>11938</v>
      </c>
      <c r="H531" s="81">
        <v>784899</v>
      </c>
      <c r="I531" s="81">
        <v>-8295</v>
      </c>
      <c r="J531" s="81">
        <v>8295</v>
      </c>
      <c r="K531" s="81">
        <v>-6591</v>
      </c>
      <c r="L531" s="81">
        <v>14886</v>
      </c>
      <c r="M531" s="81">
        <v>24160</v>
      </c>
      <c r="N531" s="81">
        <v>9274</v>
      </c>
      <c r="O531" s="81"/>
      <c r="P531" s="81"/>
      <c r="Q531" s="81"/>
    </row>
    <row r="532" spans="1:17" ht="15" customHeight="1">
      <c r="A532" t="s">
        <v>2021</v>
      </c>
      <c r="B532" t="s">
        <v>2022</v>
      </c>
      <c r="C532" s="81">
        <v>417717</v>
      </c>
      <c r="D532" s="81">
        <v>103855</v>
      </c>
      <c r="E532" s="81">
        <v>521572</v>
      </c>
      <c r="F532" s="81">
        <v>437850</v>
      </c>
      <c r="G532" s="81">
        <v>77132</v>
      </c>
      <c r="H532" s="81">
        <v>514982</v>
      </c>
      <c r="I532" s="81">
        <v>6590</v>
      </c>
      <c r="J532" s="81">
        <v>-6590</v>
      </c>
      <c r="K532" s="81"/>
      <c r="L532" s="81">
        <v>-6590</v>
      </c>
      <c r="M532" s="81">
        <v>14350</v>
      </c>
      <c r="N532" s="81">
        <v>20940</v>
      </c>
      <c r="O532" s="81"/>
      <c r="P532" s="81"/>
      <c r="Q532" s="81"/>
    </row>
    <row r="533" spans="1:17" ht="15" customHeight="1">
      <c r="A533" t="s">
        <v>2023</v>
      </c>
      <c r="B533" t="s">
        <v>2024</v>
      </c>
      <c r="C533" s="81">
        <v>1757570</v>
      </c>
      <c r="D533" s="81">
        <v>621885</v>
      </c>
      <c r="E533" s="81">
        <v>2379455</v>
      </c>
      <c r="F533" s="81">
        <v>2174345</v>
      </c>
      <c r="G533" s="81">
        <v>321852</v>
      </c>
      <c r="H533" s="81">
        <v>2496197</v>
      </c>
      <c r="I533" s="81">
        <v>-116742</v>
      </c>
      <c r="J533" s="81">
        <v>116742</v>
      </c>
      <c r="K533" s="81">
        <v>75000</v>
      </c>
      <c r="L533" s="81">
        <v>-16991</v>
      </c>
      <c r="M533" s="81">
        <v>66313</v>
      </c>
      <c r="N533" s="81">
        <v>83304</v>
      </c>
      <c r="O533" s="81"/>
      <c r="P533" s="81"/>
      <c r="Q533" s="81">
        <v>58733</v>
      </c>
    </row>
    <row r="534" spans="1:17" ht="15" customHeight="1">
      <c r="A534" t="s">
        <v>2025</v>
      </c>
      <c r="B534" t="s">
        <v>2026</v>
      </c>
      <c r="C534" s="81">
        <v>3231034</v>
      </c>
      <c r="D534" s="81">
        <v>474712</v>
      </c>
      <c r="E534" s="81">
        <v>3705746</v>
      </c>
      <c r="F534" s="81">
        <v>3013299</v>
      </c>
      <c r="G534" s="81">
        <v>694446</v>
      </c>
      <c r="H534" s="81">
        <v>3707745</v>
      </c>
      <c r="I534" s="81">
        <v>-1999</v>
      </c>
      <c r="J534" s="81">
        <v>1999</v>
      </c>
      <c r="K534" s="81"/>
      <c r="L534" s="81">
        <v>1999</v>
      </c>
      <c r="M534" s="81">
        <v>11180</v>
      </c>
      <c r="N534" s="81">
        <v>9181</v>
      </c>
      <c r="O534" s="81"/>
      <c r="P534" s="81"/>
      <c r="Q534" s="81"/>
    </row>
    <row r="535" spans="1:17" ht="15" customHeight="1">
      <c r="A535" t="s">
        <v>2027</v>
      </c>
      <c r="B535" t="s">
        <v>2028</v>
      </c>
      <c r="C535" s="81">
        <v>617054</v>
      </c>
      <c r="D535" s="81">
        <v>415226</v>
      </c>
      <c r="E535" s="81">
        <v>1032280</v>
      </c>
      <c r="F535" s="81">
        <v>1270233</v>
      </c>
      <c r="G535" s="81">
        <v>63637</v>
      </c>
      <c r="H535" s="81">
        <v>1333870</v>
      </c>
      <c r="I535" s="81">
        <v>-301590</v>
      </c>
      <c r="J535" s="81">
        <v>301590</v>
      </c>
      <c r="K535" s="81">
        <v>305252</v>
      </c>
      <c r="L535" s="81">
        <v>-3662</v>
      </c>
      <c r="M535" s="81">
        <v>74321</v>
      </c>
      <c r="N535" s="81">
        <v>77983</v>
      </c>
      <c r="O535" s="81"/>
      <c r="P535" s="81"/>
      <c r="Q535" s="81"/>
    </row>
    <row r="536" spans="1:17" ht="15" customHeight="1">
      <c r="A536" t="s">
        <v>2029</v>
      </c>
      <c r="B536" t="s">
        <v>2030</v>
      </c>
      <c r="C536" s="81">
        <v>1145470</v>
      </c>
      <c r="D536" s="81">
        <v>994357</v>
      </c>
      <c r="E536" s="81">
        <v>2139827</v>
      </c>
      <c r="F536" s="81">
        <v>1750264</v>
      </c>
      <c r="G536" s="81">
        <v>80234</v>
      </c>
      <c r="H536" s="81">
        <v>1830498</v>
      </c>
      <c r="I536" s="81">
        <v>309329</v>
      </c>
      <c r="J536" s="81">
        <v>-309329</v>
      </c>
      <c r="K536" s="81"/>
      <c r="L536" s="81">
        <v>-297285</v>
      </c>
      <c r="M536" s="81">
        <v>169299</v>
      </c>
      <c r="N536" s="81">
        <v>466584</v>
      </c>
      <c r="O536" s="81"/>
      <c r="P536" s="81">
        <v>-12044</v>
      </c>
      <c r="Q536" s="81"/>
    </row>
    <row r="537" spans="1:17" ht="15" customHeight="1">
      <c r="A537" t="s">
        <v>2031</v>
      </c>
      <c r="B537" t="s">
        <v>2032</v>
      </c>
      <c r="C537" s="81">
        <v>333608</v>
      </c>
      <c r="D537" s="81">
        <v>154175</v>
      </c>
      <c r="E537" s="81">
        <v>487783</v>
      </c>
      <c r="F537" s="81">
        <v>385355</v>
      </c>
      <c r="G537" s="81">
        <v>11076</v>
      </c>
      <c r="H537" s="81">
        <v>396431</v>
      </c>
      <c r="I537" s="81">
        <v>91352</v>
      </c>
      <c r="J537" s="81">
        <v>-91352</v>
      </c>
      <c r="K537" s="81">
        <v>-95600</v>
      </c>
      <c r="L537" s="81">
        <v>4248</v>
      </c>
      <c r="M537" s="81">
        <v>8874</v>
      </c>
      <c r="N537" s="81">
        <v>4626</v>
      </c>
      <c r="O537" s="81"/>
      <c r="P537" s="81"/>
      <c r="Q537" s="81"/>
    </row>
    <row r="538" spans="1:17" ht="15" customHeight="1">
      <c r="A538" t="s">
        <v>2033</v>
      </c>
      <c r="B538" t="s">
        <v>2034</v>
      </c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</row>
    <row r="539" spans="1:17" ht="15" customHeight="1">
      <c r="A539" t="s">
        <v>2035</v>
      </c>
      <c r="B539" t="s">
        <v>2036</v>
      </c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</row>
    <row r="540" spans="1:17" ht="15" customHeight="1">
      <c r="A540" t="s">
        <v>2037</v>
      </c>
      <c r="B540" t="s">
        <v>2038</v>
      </c>
      <c r="C540" s="81">
        <v>99356</v>
      </c>
      <c r="D540" s="81">
        <v>70628</v>
      </c>
      <c r="E540" s="81">
        <v>169984</v>
      </c>
      <c r="F540" s="81">
        <v>161060</v>
      </c>
      <c r="G540" s="81">
        <v>1861</v>
      </c>
      <c r="H540" s="81">
        <v>162921</v>
      </c>
      <c r="I540" s="81">
        <v>7063</v>
      </c>
      <c r="J540" s="81">
        <v>-7063</v>
      </c>
      <c r="K540" s="81">
        <v>-4000</v>
      </c>
      <c r="L540" s="81">
        <v>-885</v>
      </c>
      <c r="M540" s="81">
        <v>1288</v>
      </c>
      <c r="N540" s="81">
        <v>2173</v>
      </c>
      <c r="O540" s="81"/>
      <c r="P540" s="81"/>
      <c r="Q540" s="81">
        <v>-2178</v>
      </c>
    </row>
    <row r="541" spans="1:17" ht="15" customHeight="1">
      <c r="A541" t="s">
        <v>2039</v>
      </c>
      <c r="B541" t="s">
        <v>2040</v>
      </c>
      <c r="C541" s="81">
        <v>1087451</v>
      </c>
      <c r="D541" s="81">
        <v>256103</v>
      </c>
      <c r="E541" s="81">
        <v>1343554</v>
      </c>
      <c r="F541" s="81">
        <v>1039872</v>
      </c>
      <c r="G541" s="81">
        <v>185200</v>
      </c>
      <c r="H541" s="81">
        <v>1225072</v>
      </c>
      <c r="I541" s="81">
        <v>118482</v>
      </c>
      <c r="J541" s="81">
        <v>-118482</v>
      </c>
      <c r="K541" s="81">
        <v>-130000</v>
      </c>
      <c r="L541" s="81">
        <v>3000</v>
      </c>
      <c r="M541" s="81">
        <v>5000</v>
      </c>
      <c r="N541" s="81">
        <v>2000</v>
      </c>
      <c r="O541" s="81">
        <v>-40000</v>
      </c>
      <c r="P541" s="81"/>
      <c r="Q541" s="81">
        <v>48518</v>
      </c>
    </row>
    <row r="542" spans="1:17" ht="15" customHeight="1">
      <c r="A542" t="s">
        <v>2041</v>
      </c>
      <c r="B542" t="s">
        <v>2042</v>
      </c>
      <c r="C542" s="81">
        <v>626917</v>
      </c>
      <c r="D542" s="81">
        <v>181861</v>
      </c>
      <c r="E542" s="81">
        <v>808778</v>
      </c>
      <c r="F542" s="81">
        <v>708773</v>
      </c>
      <c r="G542" s="81">
        <v>90923</v>
      </c>
      <c r="H542" s="81">
        <v>799696</v>
      </c>
      <c r="I542" s="81">
        <v>9082</v>
      </c>
      <c r="J542" s="81">
        <v>-9082</v>
      </c>
      <c r="K542" s="81"/>
      <c r="L542" s="81">
        <v>-9082</v>
      </c>
      <c r="M542" s="81">
        <v>17080</v>
      </c>
      <c r="N542" s="81">
        <v>26162</v>
      </c>
      <c r="O542" s="81"/>
      <c r="P542" s="81"/>
      <c r="Q542" s="81"/>
    </row>
    <row r="543" spans="1:17" ht="15" customHeight="1">
      <c r="A543" t="s">
        <v>2043</v>
      </c>
      <c r="B543" t="s">
        <v>2044</v>
      </c>
      <c r="C543" s="81">
        <v>981236</v>
      </c>
      <c r="D543" s="81">
        <v>104470</v>
      </c>
      <c r="E543" s="81">
        <v>1085706</v>
      </c>
      <c r="F543" s="81">
        <v>1018955</v>
      </c>
      <c r="G543" s="81">
        <v>96059</v>
      </c>
      <c r="H543" s="81">
        <v>1115014</v>
      </c>
      <c r="I543" s="81">
        <v>-29308</v>
      </c>
      <c r="J543" s="81">
        <v>29308</v>
      </c>
      <c r="K543" s="81">
        <v>40900</v>
      </c>
      <c r="L543" s="81">
        <v>908</v>
      </c>
      <c r="M543" s="81">
        <v>2743</v>
      </c>
      <c r="N543" s="81">
        <v>1835</v>
      </c>
      <c r="O543" s="81">
        <v>-12500</v>
      </c>
      <c r="P543" s="81"/>
      <c r="Q543" s="81"/>
    </row>
    <row r="544" spans="1:17" ht="15" customHeight="1">
      <c r="A544" t="s">
        <v>2045</v>
      </c>
      <c r="B544" t="s">
        <v>2046</v>
      </c>
      <c r="C544" s="81">
        <v>79512</v>
      </c>
      <c r="D544" s="81">
        <v>45807</v>
      </c>
      <c r="E544" s="81">
        <v>125319</v>
      </c>
      <c r="F544" s="81">
        <v>116951</v>
      </c>
      <c r="G544" s="81">
        <v>3166</v>
      </c>
      <c r="H544" s="81">
        <v>120117</v>
      </c>
      <c r="I544" s="81">
        <v>5202</v>
      </c>
      <c r="J544" s="81">
        <v>-5202</v>
      </c>
      <c r="K544" s="81">
        <v>-5400</v>
      </c>
      <c r="L544" s="81">
        <v>198</v>
      </c>
      <c r="M544" s="81">
        <v>2400</v>
      </c>
      <c r="N544" s="81">
        <v>2202</v>
      </c>
      <c r="O544" s="81"/>
      <c r="P544" s="81"/>
      <c r="Q544" s="81"/>
    </row>
    <row r="545" spans="1:17" ht="15" customHeight="1">
      <c r="A545" t="s">
        <v>2047</v>
      </c>
      <c r="B545" t="s">
        <v>2048</v>
      </c>
      <c r="C545" s="81">
        <v>553340</v>
      </c>
      <c r="D545" s="81">
        <v>123615</v>
      </c>
      <c r="E545" s="81">
        <v>676955</v>
      </c>
      <c r="F545" s="81">
        <v>781742</v>
      </c>
      <c r="G545" s="81">
        <v>109425</v>
      </c>
      <c r="H545" s="81">
        <v>891167</v>
      </c>
      <c r="I545" s="81">
        <v>-214212</v>
      </c>
      <c r="J545" s="81">
        <v>214212</v>
      </c>
      <c r="K545" s="81">
        <v>45000</v>
      </c>
      <c r="L545" s="81">
        <v>2919</v>
      </c>
      <c r="M545" s="81">
        <v>24387</v>
      </c>
      <c r="N545" s="81">
        <v>21468</v>
      </c>
      <c r="O545" s="81"/>
      <c r="P545" s="81"/>
      <c r="Q545" s="81">
        <v>166293</v>
      </c>
    </row>
    <row r="546" spans="1:17" ht="15" customHeight="1">
      <c r="A546" t="s">
        <v>2049</v>
      </c>
      <c r="B546" t="s">
        <v>2050</v>
      </c>
      <c r="C546" s="81">
        <v>338940</v>
      </c>
      <c r="D546" s="81">
        <v>110955</v>
      </c>
      <c r="E546" s="81">
        <v>449895</v>
      </c>
      <c r="F546" s="81">
        <v>445008</v>
      </c>
      <c r="G546" s="81">
        <v>30560</v>
      </c>
      <c r="H546" s="81">
        <v>475568</v>
      </c>
      <c r="I546" s="81">
        <v>-25673</v>
      </c>
      <c r="J546" s="81">
        <v>25673</v>
      </c>
      <c r="K546" s="81"/>
      <c r="L546" s="81">
        <v>25673</v>
      </c>
      <c r="M546" s="81">
        <v>41586</v>
      </c>
      <c r="N546" s="81">
        <v>15913</v>
      </c>
      <c r="O546" s="81"/>
      <c r="P546" s="81"/>
      <c r="Q546" s="81"/>
    </row>
    <row r="547" spans="1:17" ht="15" customHeight="1">
      <c r="A547" t="s">
        <v>2051</v>
      </c>
      <c r="B547" t="s">
        <v>2052</v>
      </c>
      <c r="C547" s="81">
        <v>570033</v>
      </c>
      <c r="D547" s="81">
        <v>238813</v>
      </c>
      <c r="E547" s="81">
        <v>808846</v>
      </c>
      <c r="F547" s="81">
        <v>743676</v>
      </c>
      <c r="G547" s="81">
        <v>101027</v>
      </c>
      <c r="H547" s="81">
        <v>844703</v>
      </c>
      <c r="I547" s="81">
        <v>-35857</v>
      </c>
      <c r="J547" s="81">
        <v>35857</v>
      </c>
      <c r="K547" s="81">
        <v>-16000</v>
      </c>
      <c r="L547" s="81">
        <v>51857</v>
      </c>
      <c r="M547" s="81">
        <v>69784</v>
      </c>
      <c r="N547" s="81">
        <v>17927</v>
      </c>
      <c r="O547" s="81"/>
      <c r="P547" s="81"/>
      <c r="Q547" s="81"/>
    </row>
    <row r="548" spans="1:17" ht="15" customHeight="1">
      <c r="A548" t="s">
        <v>2053</v>
      </c>
      <c r="B548" t="s">
        <v>2054</v>
      </c>
      <c r="C548" s="81">
        <v>1557250</v>
      </c>
      <c r="D548" s="81">
        <v>295798</v>
      </c>
      <c r="E548" s="81">
        <v>1853048</v>
      </c>
      <c r="F548" s="81">
        <v>1519697</v>
      </c>
      <c r="G548" s="81">
        <v>348317</v>
      </c>
      <c r="H548" s="81">
        <v>1868014</v>
      </c>
      <c r="I548" s="81">
        <v>-14966</v>
      </c>
      <c r="J548" s="81">
        <v>14966</v>
      </c>
      <c r="K548" s="81">
        <v>-38000</v>
      </c>
      <c r="L548" s="81">
        <v>52966</v>
      </c>
      <c r="M548" s="81">
        <v>82001</v>
      </c>
      <c r="N548" s="81">
        <v>29035</v>
      </c>
      <c r="O548" s="81"/>
      <c r="P548" s="81"/>
      <c r="Q548" s="81"/>
    </row>
    <row r="549" spans="1:17" ht="15" customHeight="1">
      <c r="A549" t="s">
        <v>2055</v>
      </c>
      <c r="B549" t="s">
        <v>2056</v>
      </c>
      <c r="C549" s="81">
        <v>397809</v>
      </c>
      <c r="D549" s="81">
        <v>169741</v>
      </c>
      <c r="E549" s="81">
        <v>567550</v>
      </c>
      <c r="F549" s="81">
        <v>542703</v>
      </c>
      <c r="G549" s="81">
        <v>13521</v>
      </c>
      <c r="H549" s="81">
        <v>556224</v>
      </c>
      <c r="I549" s="81">
        <v>11326</v>
      </c>
      <c r="J549" s="81">
        <v>-11326</v>
      </c>
      <c r="K549" s="81"/>
      <c r="L549" s="81">
        <v>-5326</v>
      </c>
      <c r="M549" s="81">
        <v>2560</v>
      </c>
      <c r="N549" s="81">
        <v>7886</v>
      </c>
      <c r="O549" s="81"/>
      <c r="P549" s="81">
        <v>-6000</v>
      </c>
      <c r="Q549" s="81"/>
    </row>
    <row r="550" spans="1:17" ht="15" customHeight="1">
      <c r="A550" t="s">
        <v>2057</v>
      </c>
      <c r="B550" t="s">
        <v>2058</v>
      </c>
      <c r="C550" s="81">
        <v>1502915</v>
      </c>
      <c r="D550" s="81">
        <v>189433</v>
      </c>
      <c r="E550" s="81">
        <v>1692348</v>
      </c>
      <c r="F550" s="81">
        <v>1326934</v>
      </c>
      <c r="G550" s="81">
        <v>370453</v>
      </c>
      <c r="H550" s="81">
        <v>1697387</v>
      </c>
      <c r="I550" s="81">
        <v>-5039</v>
      </c>
      <c r="J550" s="81">
        <v>5039</v>
      </c>
      <c r="K550" s="81"/>
      <c r="L550" s="81">
        <v>22922</v>
      </c>
      <c r="M550" s="81">
        <v>299368</v>
      </c>
      <c r="N550" s="81">
        <v>276446</v>
      </c>
      <c r="O550" s="81"/>
      <c r="P550" s="81"/>
      <c r="Q550" s="81">
        <v>-17883</v>
      </c>
    </row>
    <row r="551" spans="1:17" ht="15" customHeight="1">
      <c r="A551" t="s">
        <v>2059</v>
      </c>
      <c r="B551" t="s">
        <v>2060</v>
      </c>
      <c r="C551" s="81">
        <v>691870</v>
      </c>
      <c r="D551" s="81">
        <v>119387</v>
      </c>
      <c r="E551" s="81">
        <v>811257</v>
      </c>
      <c r="F551" s="81">
        <v>663877</v>
      </c>
      <c r="G551" s="81">
        <v>140770</v>
      </c>
      <c r="H551" s="81">
        <v>804647</v>
      </c>
      <c r="I551" s="81">
        <v>6610</v>
      </c>
      <c r="J551" s="81">
        <v>-6610</v>
      </c>
      <c r="K551" s="81">
        <v>-44000</v>
      </c>
      <c r="L551" s="81">
        <v>37390</v>
      </c>
      <c r="M551" s="81">
        <v>108123</v>
      </c>
      <c r="N551" s="81">
        <v>70733</v>
      </c>
      <c r="O551" s="81"/>
      <c r="P551" s="81"/>
      <c r="Q551" s="81"/>
    </row>
    <row r="552" spans="1:17" ht="15" customHeight="1">
      <c r="A552" t="s">
        <v>2061</v>
      </c>
      <c r="B552" t="s">
        <v>2062</v>
      </c>
      <c r="C552" s="81">
        <v>371979</v>
      </c>
      <c r="D552" s="81">
        <v>212518</v>
      </c>
      <c r="E552" s="81">
        <v>584497</v>
      </c>
      <c r="F552" s="81">
        <v>545448</v>
      </c>
      <c r="G552" s="81">
        <v>35600</v>
      </c>
      <c r="H552" s="81">
        <v>581048</v>
      </c>
      <c r="I552" s="81">
        <v>3449</v>
      </c>
      <c r="J552" s="81">
        <v>-3449</v>
      </c>
      <c r="K552" s="81"/>
      <c r="L552" s="81">
        <v>-3449</v>
      </c>
      <c r="M552" s="81">
        <v>4018</v>
      </c>
      <c r="N552" s="81">
        <v>7467</v>
      </c>
      <c r="O552" s="81"/>
      <c r="P552" s="81"/>
      <c r="Q552" s="81"/>
    </row>
    <row r="553" spans="1:17" ht="15" customHeight="1">
      <c r="A553" t="s">
        <v>2063</v>
      </c>
      <c r="B553" t="s">
        <v>1553</v>
      </c>
      <c r="C553" s="81">
        <v>81476</v>
      </c>
      <c r="D553" s="81">
        <v>41520</v>
      </c>
      <c r="E553" s="81">
        <v>122996</v>
      </c>
      <c r="F553" s="81">
        <v>110532</v>
      </c>
      <c r="G553" s="81">
        <v>12213</v>
      </c>
      <c r="H553" s="81">
        <v>122745</v>
      </c>
      <c r="I553" s="81">
        <v>251</v>
      </c>
      <c r="J553" s="81">
        <v>-251</v>
      </c>
      <c r="K553" s="81"/>
      <c r="L553" s="81">
        <v>-251</v>
      </c>
      <c r="M553" s="81">
        <v>511</v>
      </c>
      <c r="N553" s="81">
        <v>762</v>
      </c>
      <c r="O553" s="81"/>
      <c r="P553" s="81"/>
      <c r="Q553" s="81"/>
    </row>
    <row r="554" spans="1:17" ht="15" customHeight="1">
      <c r="A554" t="s">
        <v>2064</v>
      </c>
      <c r="B554" t="s">
        <v>2065</v>
      </c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</row>
    <row r="555" spans="1:17" ht="15" customHeight="1">
      <c r="A555" t="s">
        <v>2066</v>
      </c>
      <c r="B555" t="s">
        <v>2067</v>
      </c>
      <c r="C555" s="81">
        <v>215402</v>
      </c>
      <c r="D555" s="81">
        <v>67970</v>
      </c>
      <c r="E555" s="81">
        <v>283372</v>
      </c>
      <c r="F555" s="81">
        <v>220276</v>
      </c>
      <c r="G555" s="81">
        <v>44153</v>
      </c>
      <c r="H555" s="81">
        <v>264429</v>
      </c>
      <c r="I555" s="81">
        <v>18943</v>
      </c>
      <c r="J555" s="81">
        <v>-18943</v>
      </c>
      <c r="K555" s="81">
        <v>-10400</v>
      </c>
      <c r="L555" s="81">
        <v>-1047</v>
      </c>
      <c r="M555" s="81">
        <v>3214</v>
      </c>
      <c r="N555" s="81">
        <v>4261</v>
      </c>
      <c r="O555" s="81"/>
      <c r="P555" s="81">
        <v>-7496</v>
      </c>
      <c r="Q555" s="81"/>
    </row>
    <row r="556" spans="1:17" ht="15" customHeight="1">
      <c r="A556" t="s">
        <v>2068</v>
      </c>
      <c r="B556" t="s">
        <v>2069</v>
      </c>
      <c r="C556" s="81">
        <v>320349</v>
      </c>
      <c r="D556" s="81">
        <v>10743</v>
      </c>
      <c r="E556" s="81">
        <v>331092</v>
      </c>
      <c r="F556" s="81">
        <v>262533</v>
      </c>
      <c r="G556" s="81">
        <v>65221</v>
      </c>
      <c r="H556" s="81">
        <v>327754</v>
      </c>
      <c r="I556" s="81">
        <v>3338</v>
      </c>
      <c r="J556" s="81">
        <v>-3338</v>
      </c>
      <c r="K556" s="81"/>
      <c r="L556" s="81">
        <v>-3338</v>
      </c>
      <c r="M556" s="81">
        <v>2417</v>
      </c>
      <c r="N556" s="81">
        <v>5755</v>
      </c>
      <c r="O556" s="81"/>
      <c r="P556" s="81"/>
      <c r="Q556" s="81"/>
    </row>
    <row r="557" spans="1:17" ht="15" customHeight="1">
      <c r="A557" t="s">
        <v>2070</v>
      </c>
      <c r="B557" t="s">
        <v>2071</v>
      </c>
      <c r="C557" s="81">
        <v>1024414</v>
      </c>
      <c r="D557" s="81">
        <v>153258</v>
      </c>
      <c r="E557" s="81">
        <v>1177672</v>
      </c>
      <c r="F557" s="81">
        <v>926898</v>
      </c>
      <c r="G557" s="81">
        <v>210786</v>
      </c>
      <c r="H557" s="81">
        <v>1137684</v>
      </c>
      <c r="I557" s="81">
        <v>39988</v>
      </c>
      <c r="J557" s="81">
        <v>-39988</v>
      </c>
      <c r="K557" s="81">
        <v>-50000</v>
      </c>
      <c r="L557" s="81">
        <v>10012</v>
      </c>
      <c r="M557" s="81">
        <v>17951</v>
      </c>
      <c r="N557" s="81">
        <v>7939</v>
      </c>
      <c r="O557" s="81"/>
      <c r="P557" s="81"/>
      <c r="Q557" s="81"/>
    </row>
    <row r="558" spans="3:17" ht="15" customHeight="1"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</row>
    <row r="559" spans="1:17" ht="15" customHeight="1">
      <c r="B559" t="s">
        <v>1168</v>
      </c>
      <c r="C559" s="81">
        <v>18439249</v>
      </c>
      <c r="D559" s="81">
        <v>7465330</v>
      </c>
      <c r="E559" s="81">
        <v>25904579</v>
      </c>
      <c r="F559" s="81">
        <v>22982120</v>
      </c>
      <c r="G559" s="81">
        <v>3119570</v>
      </c>
      <c r="H559" s="81">
        <v>26101690</v>
      </c>
      <c r="I559" s="81">
        <v>-197111</v>
      </c>
      <c r="J559" s="81">
        <v>197111</v>
      </c>
      <c r="K559" s="81">
        <v>66161</v>
      </c>
      <c r="L559" s="81">
        <v>-44493</v>
      </c>
      <c r="M559" s="81">
        <v>1178478</v>
      </c>
      <c r="N559" s="81">
        <v>1222971</v>
      </c>
      <c r="O559" s="81">
        <v>-52500</v>
      </c>
      <c r="P559" s="81">
        <v>-25540</v>
      </c>
      <c r="Q559" s="81">
        <v>253483</v>
      </c>
    </row>
    <row r="560" spans="3:17" ht="15" customHeight="1"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</row>
    <row r="561" spans="1:17" ht="15" customHeight="1">
      <c r="A561" t="s">
        <v>2072</v>
      </c>
      <c r="B561" t="s">
        <v>2073</v>
      </c>
      <c r="C561" s="81">
        <v>74571</v>
      </c>
      <c r="D561" s="81">
        <v>718593</v>
      </c>
      <c r="E561" s="81">
        <v>793164</v>
      </c>
      <c r="F561" s="81">
        <v>758531</v>
      </c>
      <c r="G561" s="81">
        <v>20095</v>
      </c>
      <c r="H561" s="81">
        <v>778626</v>
      </c>
      <c r="I561" s="81">
        <v>14538</v>
      </c>
      <c r="J561" s="81">
        <v>-14538</v>
      </c>
      <c r="K561" s="81"/>
      <c r="L561" s="81">
        <v>-14538</v>
      </c>
      <c r="M561" s="81">
        <v>21216</v>
      </c>
      <c r="N561" s="81">
        <v>35754</v>
      </c>
      <c r="O561" s="81"/>
      <c r="P561" s="81"/>
      <c r="Q561" s="81"/>
    </row>
    <row r="562" spans="1:17" ht="15" customHeight="1">
      <c r="A562" t="s">
        <v>2074</v>
      </c>
      <c r="B562" t="s">
        <v>2075</v>
      </c>
      <c r="C562" s="81">
        <v>1033496</v>
      </c>
      <c r="D562" s="81">
        <v>1163518</v>
      </c>
      <c r="E562" s="81">
        <v>2197014</v>
      </c>
      <c r="F562" s="81">
        <v>2165142</v>
      </c>
      <c r="G562" s="81">
        <v>17018</v>
      </c>
      <c r="H562" s="81">
        <v>2182160</v>
      </c>
      <c r="I562" s="81">
        <v>14854</v>
      </c>
      <c r="J562" s="81">
        <v>-14854</v>
      </c>
      <c r="K562" s="81">
        <v>40000</v>
      </c>
      <c r="L562" s="81">
        <v>-10671</v>
      </c>
      <c r="M562" s="81">
        <v>14137</v>
      </c>
      <c r="N562" s="81">
        <v>24808</v>
      </c>
      <c r="O562" s="81"/>
      <c r="P562" s="81"/>
      <c r="Q562" s="81">
        <v>-44183</v>
      </c>
    </row>
    <row r="563" spans="1:17" ht="15" customHeight="1">
      <c r="A563" t="s">
        <v>2076</v>
      </c>
      <c r="B563" t="s">
        <v>2077</v>
      </c>
      <c r="C563" s="81">
        <v>896483</v>
      </c>
      <c r="D563" s="81">
        <v>199877</v>
      </c>
      <c r="E563" s="81">
        <v>1096360</v>
      </c>
      <c r="F563" s="81">
        <v>970328</v>
      </c>
      <c r="G563" s="81">
        <v>32395</v>
      </c>
      <c r="H563" s="81">
        <v>1002723</v>
      </c>
      <c r="I563" s="81">
        <v>93637</v>
      </c>
      <c r="J563" s="81">
        <v>-93637</v>
      </c>
      <c r="K563" s="81"/>
      <c r="L563" s="81">
        <v>-34048</v>
      </c>
      <c r="M563" s="81">
        <v>12904</v>
      </c>
      <c r="N563" s="81">
        <v>46952</v>
      </c>
      <c r="O563" s="81"/>
      <c r="P563" s="81"/>
      <c r="Q563" s="81">
        <v>-59589</v>
      </c>
    </row>
    <row r="564" spans="1:17" ht="15" customHeight="1">
      <c r="A564" t="s">
        <v>2078</v>
      </c>
      <c r="B564" t="s">
        <v>2079</v>
      </c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</row>
    <row r="565" spans="1:17" ht="15" customHeight="1">
      <c r="A565" t="s">
        <v>2080</v>
      </c>
      <c r="B565" t="s">
        <v>2081</v>
      </c>
      <c r="C565" s="81">
        <v>65950</v>
      </c>
      <c r="D565" s="81">
        <v>56607</v>
      </c>
      <c r="E565" s="81">
        <v>122557</v>
      </c>
      <c r="F565" s="81">
        <v>122421</v>
      </c>
      <c r="G565" s="81">
        <v>695</v>
      </c>
      <c r="H565" s="81">
        <v>123116</v>
      </c>
      <c r="I565" s="81">
        <v>-559</v>
      </c>
      <c r="J565" s="81">
        <v>559</v>
      </c>
      <c r="K565" s="81"/>
      <c r="L565" s="81">
        <v>559</v>
      </c>
      <c r="M565" s="81">
        <v>3232</v>
      </c>
      <c r="N565" s="81">
        <v>2673</v>
      </c>
      <c r="O565" s="81"/>
      <c r="P565" s="81"/>
      <c r="Q565" s="81"/>
    </row>
    <row r="566" spans="1:17" ht="15" customHeight="1">
      <c r="A566" t="s">
        <v>2082</v>
      </c>
      <c r="B566" t="s">
        <v>2083</v>
      </c>
      <c r="C566" s="81">
        <v>87692</v>
      </c>
      <c r="D566" s="81">
        <v>110791</v>
      </c>
      <c r="E566" s="81">
        <v>198483</v>
      </c>
      <c r="F566" s="81">
        <v>203194</v>
      </c>
      <c r="G566" s="81">
        <v>4538</v>
      </c>
      <c r="H566" s="81">
        <v>207732</v>
      </c>
      <c r="I566" s="81">
        <v>-9249</v>
      </c>
      <c r="J566" s="81">
        <v>9249</v>
      </c>
      <c r="K566" s="81">
        <v>3727</v>
      </c>
      <c r="L566" s="81">
        <v>5522</v>
      </c>
      <c r="M566" s="81">
        <v>8687</v>
      </c>
      <c r="N566" s="81">
        <v>3165</v>
      </c>
      <c r="O566" s="81"/>
      <c r="P566" s="81"/>
      <c r="Q566" s="81"/>
    </row>
    <row r="567" spans="1:17" ht="15" customHeight="1">
      <c r="A567" t="s">
        <v>2084</v>
      </c>
      <c r="B567" t="s">
        <v>2085</v>
      </c>
      <c r="C567" s="81">
        <v>45935</v>
      </c>
      <c r="D567" s="81">
        <v>58290</v>
      </c>
      <c r="E567" s="81">
        <v>104225</v>
      </c>
      <c r="F567" s="81">
        <v>101877</v>
      </c>
      <c r="G567" s="81">
        <v>416</v>
      </c>
      <c r="H567" s="81">
        <v>102293</v>
      </c>
      <c r="I567" s="81">
        <v>1932</v>
      </c>
      <c r="J567" s="81">
        <v>-1932</v>
      </c>
      <c r="K567" s="81">
        <v>-3408</v>
      </c>
      <c r="L567" s="81">
        <v>1476</v>
      </c>
      <c r="M567" s="81">
        <v>2502</v>
      </c>
      <c r="N567" s="81">
        <v>1026</v>
      </c>
      <c r="O567" s="81"/>
      <c r="P567" s="81"/>
      <c r="Q567" s="81"/>
    </row>
    <row r="568" spans="1:17" ht="15" customHeight="1">
      <c r="A568" t="s">
        <v>2086</v>
      </c>
      <c r="B568" t="s">
        <v>2087</v>
      </c>
      <c r="C568" s="81">
        <v>35350</v>
      </c>
      <c r="D568" s="81">
        <v>23331</v>
      </c>
      <c r="E568" s="81">
        <v>58681</v>
      </c>
      <c r="F568" s="81">
        <v>53160</v>
      </c>
      <c r="G568" s="81">
        <v>3806</v>
      </c>
      <c r="H568" s="81">
        <v>56966</v>
      </c>
      <c r="I568" s="81">
        <v>1715</v>
      </c>
      <c r="J568" s="81">
        <v>-1715</v>
      </c>
      <c r="K568" s="81">
        <v>-480</v>
      </c>
      <c r="L568" s="81">
        <v>-1235</v>
      </c>
      <c r="M568" s="81">
        <v>159</v>
      </c>
      <c r="N568" s="81">
        <v>1394</v>
      </c>
      <c r="O568" s="81"/>
      <c r="P568" s="81"/>
      <c r="Q568" s="81"/>
    </row>
    <row r="569" spans="1:17" ht="15" customHeight="1">
      <c r="A569" t="s">
        <v>2088</v>
      </c>
      <c r="B569" t="s">
        <v>2089</v>
      </c>
      <c r="C569" s="81">
        <v>49621</v>
      </c>
      <c r="D569" s="81">
        <v>73130</v>
      </c>
      <c r="E569" s="81">
        <v>122751</v>
      </c>
      <c r="F569" s="81">
        <v>117983</v>
      </c>
      <c r="G569" s="81">
        <v>4202</v>
      </c>
      <c r="H569" s="81">
        <v>122185</v>
      </c>
      <c r="I569" s="81">
        <v>566</v>
      </c>
      <c r="J569" s="81">
        <v>-566</v>
      </c>
      <c r="K569" s="81"/>
      <c r="L569" s="81">
        <v>-566</v>
      </c>
      <c r="M569" s="81">
        <v>801</v>
      </c>
      <c r="N569" s="81">
        <v>1367</v>
      </c>
      <c r="O569" s="81"/>
      <c r="P569" s="81"/>
      <c r="Q569" s="81"/>
    </row>
    <row r="570" spans="1:17" ht="15" customHeight="1">
      <c r="A570" t="s">
        <v>2090</v>
      </c>
      <c r="B570" t="s">
        <v>2091</v>
      </c>
      <c r="C570" s="81">
        <v>50778</v>
      </c>
      <c r="D570" s="81">
        <v>58729</v>
      </c>
      <c r="E570" s="81">
        <v>109507</v>
      </c>
      <c r="F570" s="81">
        <v>112906</v>
      </c>
      <c r="G570" s="81">
        <v>1218</v>
      </c>
      <c r="H570" s="81">
        <v>114124</v>
      </c>
      <c r="I570" s="81">
        <v>-4617</v>
      </c>
      <c r="J570" s="81">
        <v>4617</v>
      </c>
      <c r="K570" s="81">
        <v>9495</v>
      </c>
      <c r="L570" s="81">
        <v>-4878</v>
      </c>
      <c r="M570" s="81">
        <v>10511</v>
      </c>
      <c r="N570" s="81">
        <v>15389</v>
      </c>
      <c r="O570" s="81"/>
      <c r="P570" s="81"/>
      <c r="Q570" s="81"/>
    </row>
    <row r="571" spans="1:17" ht="15" customHeight="1">
      <c r="A571" t="s">
        <v>2092</v>
      </c>
      <c r="B571" t="s">
        <v>2093</v>
      </c>
      <c r="C571" s="81">
        <v>79007</v>
      </c>
      <c r="D571" s="81">
        <v>98555</v>
      </c>
      <c r="E571" s="81">
        <v>177562</v>
      </c>
      <c r="F571" s="81">
        <v>172917</v>
      </c>
      <c r="G571" s="81">
        <v>11786</v>
      </c>
      <c r="H571" s="81">
        <v>184703</v>
      </c>
      <c r="I571" s="81">
        <v>-7141</v>
      </c>
      <c r="J571" s="81">
        <v>7141</v>
      </c>
      <c r="K571" s="81">
        <v>-1000</v>
      </c>
      <c r="L571" s="81">
        <v>8141</v>
      </c>
      <c r="M571" s="81">
        <v>20597</v>
      </c>
      <c r="N571" s="81">
        <v>12456</v>
      </c>
      <c r="O571" s="81"/>
      <c r="P571" s="81"/>
      <c r="Q571" s="81"/>
    </row>
    <row r="572" spans="1:17" ht="15" customHeight="1">
      <c r="A572" t="s">
        <v>2094</v>
      </c>
      <c r="B572" t="s">
        <v>2095</v>
      </c>
      <c r="C572" s="81">
        <v>108356</v>
      </c>
      <c r="D572" s="81">
        <v>214108</v>
      </c>
      <c r="E572" s="81">
        <v>322464</v>
      </c>
      <c r="F572" s="81">
        <v>324724</v>
      </c>
      <c r="G572" s="81">
        <v>2603</v>
      </c>
      <c r="H572" s="81">
        <v>327327</v>
      </c>
      <c r="I572" s="81">
        <v>-4863</v>
      </c>
      <c r="J572" s="81">
        <v>4863</v>
      </c>
      <c r="K572" s="81">
        <v>-3800</v>
      </c>
      <c r="L572" s="81">
        <v>8663</v>
      </c>
      <c r="M572" s="81">
        <v>10478</v>
      </c>
      <c r="N572" s="81">
        <v>1815</v>
      </c>
      <c r="O572" s="81"/>
      <c r="P572" s="81"/>
      <c r="Q572" s="81"/>
    </row>
    <row r="573" spans="1:17" ht="15" customHeight="1">
      <c r="A573" t="s">
        <v>2096</v>
      </c>
      <c r="B573" t="s">
        <v>2097</v>
      </c>
      <c r="C573" s="81">
        <v>217244</v>
      </c>
      <c r="D573" s="81">
        <v>38740</v>
      </c>
      <c r="E573" s="81">
        <v>255984</v>
      </c>
      <c r="F573" s="81">
        <v>231772</v>
      </c>
      <c r="G573" s="81">
        <v>25559</v>
      </c>
      <c r="H573" s="81">
        <v>257331</v>
      </c>
      <c r="I573" s="81">
        <v>-1347</v>
      </c>
      <c r="J573" s="81">
        <v>1347</v>
      </c>
      <c r="K573" s="81"/>
      <c r="L573" s="81">
        <v>1347</v>
      </c>
      <c r="M573" s="81">
        <v>8831</v>
      </c>
      <c r="N573" s="81">
        <v>7484</v>
      </c>
      <c r="O573" s="81"/>
      <c r="P573" s="81"/>
      <c r="Q573" s="81"/>
    </row>
    <row r="574" spans="1:17" ht="15" customHeight="1">
      <c r="A574" t="s">
        <v>2098</v>
      </c>
      <c r="B574" t="s">
        <v>2099</v>
      </c>
      <c r="C574" s="81">
        <v>87476</v>
      </c>
      <c r="D574" s="81">
        <v>31928</v>
      </c>
      <c r="E574" s="81">
        <v>119404</v>
      </c>
      <c r="F574" s="81">
        <v>127330</v>
      </c>
      <c r="G574" s="81">
        <v>4114</v>
      </c>
      <c r="H574" s="81">
        <v>131444</v>
      </c>
      <c r="I574" s="81">
        <v>-12040</v>
      </c>
      <c r="J574" s="81">
        <v>12040</v>
      </c>
      <c r="K574" s="81"/>
      <c r="L574" s="81">
        <v>12040</v>
      </c>
      <c r="M574" s="81">
        <v>13219</v>
      </c>
      <c r="N574" s="81">
        <v>1179</v>
      </c>
      <c r="O574" s="81"/>
      <c r="P574" s="81"/>
      <c r="Q574" s="81"/>
    </row>
    <row r="575" spans="1:17" ht="15" customHeight="1">
      <c r="A575" t="s">
        <v>2100</v>
      </c>
      <c r="B575" t="s">
        <v>2101</v>
      </c>
      <c r="C575" s="81">
        <v>53697</v>
      </c>
      <c r="D575" s="81">
        <v>43517</v>
      </c>
      <c r="E575" s="81">
        <v>97214</v>
      </c>
      <c r="F575" s="81">
        <v>103158</v>
      </c>
      <c r="G575" s="81">
        <v>3135</v>
      </c>
      <c r="H575" s="81">
        <v>106293</v>
      </c>
      <c r="I575" s="81">
        <v>-9079</v>
      </c>
      <c r="J575" s="81">
        <v>9079</v>
      </c>
      <c r="K575" s="81"/>
      <c r="L575" s="81">
        <v>9079</v>
      </c>
      <c r="M575" s="81">
        <v>14974</v>
      </c>
      <c r="N575" s="81">
        <v>5895</v>
      </c>
      <c r="O575" s="81"/>
      <c r="P575" s="81"/>
      <c r="Q575" s="81"/>
    </row>
    <row r="576" spans="1:17" ht="15" customHeight="1">
      <c r="A576" t="s">
        <v>2102</v>
      </c>
      <c r="B576" t="s">
        <v>2103</v>
      </c>
      <c r="C576" s="81">
        <v>56380</v>
      </c>
      <c r="D576" s="81">
        <v>206852</v>
      </c>
      <c r="E576" s="81">
        <v>263232</v>
      </c>
      <c r="F576" s="81">
        <v>256557</v>
      </c>
      <c r="G576" s="81">
        <v>7201</v>
      </c>
      <c r="H576" s="81">
        <v>263758</v>
      </c>
      <c r="I576" s="81">
        <v>-526</v>
      </c>
      <c r="J576" s="81">
        <v>526</v>
      </c>
      <c r="K576" s="81">
        <v>-875</v>
      </c>
      <c r="L576" s="81">
        <v>1401</v>
      </c>
      <c r="M576" s="81">
        <v>5782</v>
      </c>
      <c r="N576" s="81">
        <v>4381</v>
      </c>
      <c r="O576" s="81"/>
      <c r="P576" s="81"/>
      <c r="Q576" s="81"/>
    </row>
    <row r="577" spans="1:17" ht="15" customHeight="1">
      <c r="A577" t="s">
        <v>0</v>
      </c>
      <c r="B577" t="s">
        <v>1</v>
      </c>
      <c r="C577" s="81">
        <v>192528</v>
      </c>
      <c r="D577" s="81">
        <v>129003</v>
      </c>
      <c r="E577" s="81">
        <v>321531</v>
      </c>
      <c r="F577" s="81">
        <v>306336</v>
      </c>
      <c r="G577" s="81">
        <v>7146</v>
      </c>
      <c r="H577" s="81">
        <v>313482</v>
      </c>
      <c r="I577" s="81">
        <v>8049</v>
      </c>
      <c r="J577" s="81">
        <v>-8049</v>
      </c>
      <c r="K577" s="81">
        <v>-8163</v>
      </c>
      <c r="L577" s="81">
        <v>114</v>
      </c>
      <c r="M577" s="81">
        <v>3097</v>
      </c>
      <c r="N577" s="81">
        <v>2983</v>
      </c>
      <c r="O577" s="81"/>
      <c r="P577" s="81"/>
      <c r="Q577" s="81"/>
    </row>
    <row r="578" spans="1:17" ht="15" customHeight="1">
      <c r="A578" t="s">
        <v>2</v>
      </c>
      <c r="B578" t="s">
        <v>3</v>
      </c>
      <c r="C578" s="81">
        <v>31266</v>
      </c>
      <c r="D578" s="81">
        <v>39270</v>
      </c>
      <c r="E578" s="81">
        <v>70536</v>
      </c>
      <c r="F578" s="81">
        <v>66951</v>
      </c>
      <c r="G578" s="81">
        <v>6885</v>
      </c>
      <c r="H578" s="81">
        <v>73836</v>
      </c>
      <c r="I578" s="81">
        <v>-3300</v>
      </c>
      <c r="J578" s="81">
        <v>3300</v>
      </c>
      <c r="K578" s="81"/>
      <c r="L578" s="81">
        <v>3300</v>
      </c>
      <c r="M578" s="81">
        <v>3905</v>
      </c>
      <c r="N578" s="81">
        <v>605</v>
      </c>
      <c r="O578" s="81"/>
      <c r="P578" s="81"/>
      <c r="Q578" s="81"/>
    </row>
    <row r="579" spans="1:17" ht="15" customHeight="1">
      <c r="A579" t="s">
        <v>4</v>
      </c>
      <c r="B579" t="s">
        <v>5</v>
      </c>
      <c r="C579" s="81">
        <v>26509</v>
      </c>
      <c r="D579" s="81">
        <v>49703</v>
      </c>
      <c r="E579" s="81">
        <v>76212</v>
      </c>
      <c r="F579" s="81">
        <v>76606</v>
      </c>
      <c r="G579" s="81">
        <v>2452</v>
      </c>
      <c r="H579" s="81">
        <v>79058</v>
      </c>
      <c r="I579" s="81">
        <v>-2846</v>
      </c>
      <c r="J579" s="81">
        <v>2846</v>
      </c>
      <c r="K579" s="81">
        <v>1500</v>
      </c>
      <c r="L579" s="81">
        <v>1346</v>
      </c>
      <c r="M579" s="81">
        <v>1728</v>
      </c>
      <c r="N579" s="81">
        <v>382</v>
      </c>
      <c r="O579" s="81"/>
      <c r="P579" s="81"/>
      <c r="Q579" s="81"/>
    </row>
    <row r="580" spans="1:17" ht="15" customHeight="1">
      <c r="A580" t="s">
        <v>6</v>
      </c>
      <c r="B580" t="s">
        <v>7</v>
      </c>
      <c r="C580" s="81">
        <v>40563</v>
      </c>
      <c r="D580" s="81">
        <v>56101</v>
      </c>
      <c r="E580" s="81">
        <v>96664</v>
      </c>
      <c r="F580" s="81">
        <v>91879</v>
      </c>
      <c r="G580" s="81">
        <v>5637</v>
      </c>
      <c r="H580" s="81">
        <v>97516</v>
      </c>
      <c r="I580" s="81">
        <v>-852</v>
      </c>
      <c r="J580" s="81">
        <v>852</v>
      </c>
      <c r="K580" s="81"/>
      <c r="L580" s="81">
        <v>852</v>
      </c>
      <c r="M580" s="81">
        <v>3017</v>
      </c>
      <c r="N580" s="81">
        <v>2165</v>
      </c>
      <c r="O580" s="81"/>
      <c r="P580" s="81"/>
      <c r="Q580" s="81"/>
    </row>
    <row r="581" spans="1:17" ht="15" customHeight="1">
      <c r="A581" t="s">
        <v>8</v>
      </c>
      <c r="B581" t="s">
        <v>9</v>
      </c>
      <c r="C581" s="81">
        <v>117491</v>
      </c>
      <c r="D581" s="81">
        <v>86145</v>
      </c>
      <c r="E581" s="81">
        <v>203636</v>
      </c>
      <c r="F581" s="81">
        <v>211483</v>
      </c>
      <c r="G581" s="81">
        <v>8216</v>
      </c>
      <c r="H581" s="81">
        <v>219699</v>
      </c>
      <c r="I581" s="81">
        <v>-16063</v>
      </c>
      <c r="J581" s="81">
        <v>16063</v>
      </c>
      <c r="K581" s="81">
        <v>-1571</v>
      </c>
      <c r="L581" s="81">
        <v>17634</v>
      </c>
      <c r="M581" s="81">
        <v>20822</v>
      </c>
      <c r="N581" s="81">
        <v>3188</v>
      </c>
      <c r="O581" s="81"/>
      <c r="P581" s="81"/>
      <c r="Q581" s="81"/>
    </row>
    <row r="582" spans="1:17" ht="15" customHeight="1">
      <c r="A582" t="s">
        <v>10</v>
      </c>
      <c r="B582" t="s">
        <v>11</v>
      </c>
      <c r="C582" s="81">
        <v>38226</v>
      </c>
      <c r="D582" s="81">
        <v>19296</v>
      </c>
      <c r="E582" s="81">
        <v>57522</v>
      </c>
      <c r="F582" s="81">
        <v>54962</v>
      </c>
      <c r="G582" s="81">
        <v>4577</v>
      </c>
      <c r="H582" s="81">
        <v>59539</v>
      </c>
      <c r="I582" s="81">
        <v>-2017</v>
      </c>
      <c r="J582" s="81">
        <v>2017</v>
      </c>
      <c r="K582" s="81"/>
      <c r="L582" s="81">
        <v>2017</v>
      </c>
      <c r="M582" s="81">
        <v>3992</v>
      </c>
      <c r="N582" s="81">
        <v>1975</v>
      </c>
      <c r="O582" s="81"/>
      <c r="P582" s="81"/>
      <c r="Q582" s="81"/>
    </row>
    <row r="583" spans="3:17" ht="15" customHeight="1"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</row>
    <row r="584" spans="1:17" ht="15" customHeight="1">
      <c r="B584" t="s">
        <v>1168</v>
      </c>
      <c r="C584" s="81">
        <v>3388619</v>
      </c>
      <c r="D584" s="81">
        <v>3476084</v>
      </c>
      <c r="E584" s="81">
        <v>6864703</v>
      </c>
      <c r="F584" s="81">
        <v>6630217</v>
      </c>
      <c r="G584" s="81">
        <v>173694</v>
      </c>
      <c r="H584" s="81">
        <v>6803911</v>
      </c>
      <c r="I584" s="81">
        <v>60792</v>
      </c>
      <c r="J584" s="81">
        <v>-60792</v>
      </c>
      <c r="K584" s="81">
        <v>35425</v>
      </c>
      <c r="L584" s="81">
        <v>7555</v>
      </c>
      <c r="M584" s="81">
        <v>184591</v>
      </c>
      <c r="N584" s="81">
        <v>177036</v>
      </c>
      <c r="O584" s="81"/>
      <c r="P584" s="81"/>
      <c r="Q584" s="81">
        <v>-103772</v>
      </c>
    </row>
    <row r="585" spans="3:17" ht="15" customHeight="1"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</row>
    <row r="586" spans="1:17" ht="15" customHeight="1">
      <c r="A586" t="s">
        <v>12</v>
      </c>
      <c r="B586" t="s">
        <v>13</v>
      </c>
      <c r="C586" s="81">
        <v>106348</v>
      </c>
      <c r="D586" s="81">
        <v>2500211</v>
      </c>
      <c r="E586" s="81">
        <v>2606559</v>
      </c>
      <c r="F586" s="81">
        <v>2539449</v>
      </c>
      <c r="G586" s="81">
        <v>19467</v>
      </c>
      <c r="H586" s="81">
        <v>2558916</v>
      </c>
      <c r="I586" s="81">
        <v>47643</v>
      </c>
      <c r="J586" s="81">
        <v>-47643</v>
      </c>
      <c r="K586" s="81">
        <v>-20000</v>
      </c>
      <c r="L586" s="81">
        <v>-27643</v>
      </c>
      <c r="M586" s="81">
        <v>22616</v>
      </c>
      <c r="N586" s="81">
        <v>50259</v>
      </c>
      <c r="O586" s="81"/>
      <c r="P586" s="81"/>
      <c r="Q586" s="81"/>
    </row>
    <row r="587" spans="1:17" ht="15" customHeight="1">
      <c r="A587" t="s">
        <v>14</v>
      </c>
      <c r="B587" t="s">
        <v>15</v>
      </c>
      <c r="C587" s="81">
        <v>1199552</v>
      </c>
      <c r="D587" s="81">
        <v>566968</v>
      </c>
      <c r="E587" s="81">
        <v>1766520</v>
      </c>
      <c r="F587" s="81">
        <v>1707541</v>
      </c>
      <c r="G587" s="81">
        <v>14742</v>
      </c>
      <c r="H587" s="81">
        <v>1722283</v>
      </c>
      <c r="I587" s="81">
        <v>44237</v>
      </c>
      <c r="J587" s="81">
        <v>-44237</v>
      </c>
      <c r="K587" s="81"/>
      <c r="L587" s="81">
        <v>-15633</v>
      </c>
      <c r="M587" s="81">
        <v>165094</v>
      </c>
      <c r="N587" s="81">
        <v>180727</v>
      </c>
      <c r="O587" s="81"/>
      <c r="P587" s="81"/>
      <c r="Q587" s="81">
        <v>-28604</v>
      </c>
    </row>
    <row r="588" spans="1:17" ht="15" customHeight="1">
      <c r="A588" t="s">
        <v>16</v>
      </c>
      <c r="B588" t="s">
        <v>17</v>
      </c>
      <c r="C588" s="81">
        <v>117865</v>
      </c>
      <c r="D588" s="81">
        <v>85720</v>
      </c>
      <c r="E588" s="81">
        <v>203585</v>
      </c>
      <c r="F588" s="81">
        <v>193579</v>
      </c>
      <c r="G588" s="81">
        <v>2571</v>
      </c>
      <c r="H588" s="81">
        <v>196150</v>
      </c>
      <c r="I588" s="81">
        <v>7435</v>
      </c>
      <c r="J588" s="81">
        <v>-7435</v>
      </c>
      <c r="K588" s="81"/>
      <c r="L588" s="81">
        <v>-7435</v>
      </c>
      <c r="M588" s="81">
        <v>7723</v>
      </c>
      <c r="N588" s="81">
        <v>15158</v>
      </c>
      <c r="O588" s="81"/>
      <c r="P588" s="81"/>
      <c r="Q588" s="81"/>
    </row>
    <row r="589" spans="1:17" ht="15" customHeight="1">
      <c r="A589" t="s">
        <v>18</v>
      </c>
      <c r="B589" t="s">
        <v>19</v>
      </c>
      <c r="C589" s="81">
        <v>136792</v>
      </c>
      <c r="D589" s="81">
        <v>24036</v>
      </c>
      <c r="E589" s="81">
        <v>160828</v>
      </c>
      <c r="F589" s="81">
        <v>153619</v>
      </c>
      <c r="G589" s="81">
        <v>7901</v>
      </c>
      <c r="H589" s="81">
        <v>161520</v>
      </c>
      <c r="I589" s="81">
        <v>-692</v>
      </c>
      <c r="J589" s="81">
        <v>692</v>
      </c>
      <c r="K589" s="81"/>
      <c r="L589" s="81">
        <v>692</v>
      </c>
      <c r="M589" s="81">
        <v>14619</v>
      </c>
      <c r="N589" s="81">
        <v>13927</v>
      </c>
      <c r="O589" s="81"/>
      <c r="P589" s="81"/>
      <c r="Q589" s="81"/>
    </row>
    <row r="590" spans="1:17" ht="15" customHeight="1">
      <c r="A590" t="s">
        <v>20</v>
      </c>
      <c r="B590" t="s">
        <v>21</v>
      </c>
      <c r="C590" s="81">
        <v>263162</v>
      </c>
      <c r="D590" s="81">
        <v>61108</v>
      </c>
      <c r="E590" s="81">
        <v>324270</v>
      </c>
      <c r="F590" s="81">
        <v>314494</v>
      </c>
      <c r="G590" s="81">
        <v>5440</v>
      </c>
      <c r="H590" s="81">
        <v>319934</v>
      </c>
      <c r="I590" s="81">
        <v>4336</v>
      </c>
      <c r="J590" s="81">
        <v>-4336</v>
      </c>
      <c r="K590" s="81"/>
      <c r="L590" s="81">
        <v>-4336</v>
      </c>
      <c r="M590" s="81">
        <v>1621</v>
      </c>
      <c r="N590" s="81">
        <v>5957</v>
      </c>
      <c r="O590" s="81"/>
      <c r="P590" s="81"/>
      <c r="Q590" s="81"/>
    </row>
    <row r="591" spans="1:17" ht="15" customHeight="1">
      <c r="A591" t="s">
        <v>22</v>
      </c>
      <c r="B591" t="s">
        <v>23</v>
      </c>
      <c r="C591" s="81"/>
      <c r="D591" s="81"/>
      <c r="E591" s="81"/>
      <c r="F591" s="81"/>
      <c r="G591" s="81"/>
      <c r="H591" s="81"/>
      <c r="I591" s="81">
        <v>0</v>
      </c>
      <c r="J591" s="81">
        <v>0</v>
      </c>
      <c r="K591" s="81"/>
      <c r="L591" s="81">
        <v>0</v>
      </c>
      <c r="M591" s="81">
        <v>0</v>
      </c>
      <c r="N591" s="81">
        <v>0</v>
      </c>
      <c r="O591" s="81"/>
      <c r="P591" s="81"/>
      <c r="Q591" s="81"/>
    </row>
    <row r="592" spans="1:17" ht="15" customHeight="1">
      <c r="A592" t="s">
        <v>24</v>
      </c>
      <c r="B592" t="s">
        <v>25</v>
      </c>
      <c r="C592" s="81">
        <v>82391</v>
      </c>
      <c r="D592" s="81">
        <v>63053</v>
      </c>
      <c r="E592" s="81">
        <v>145444</v>
      </c>
      <c r="F592" s="81">
        <v>124414</v>
      </c>
      <c r="G592" s="81">
        <v>43333</v>
      </c>
      <c r="H592" s="81">
        <v>167747</v>
      </c>
      <c r="I592" s="81">
        <v>-22303</v>
      </c>
      <c r="J592" s="81">
        <v>22303</v>
      </c>
      <c r="K592" s="81"/>
      <c r="L592" s="81">
        <v>22303</v>
      </c>
      <c r="M592" s="81">
        <v>28892</v>
      </c>
      <c r="N592" s="81">
        <v>6589</v>
      </c>
      <c r="O592" s="81"/>
      <c r="P592" s="81"/>
      <c r="Q592" s="81"/>
    </row>
    <row r="593" spans="1:17" ht="15" customHeight="1">
      <c r="A593" t="s">
        <v>26</v>
      </c>
      <c r="B593" t="s">
        <v>27</v>
      </c>
      <c r="C593" s="81">
        <v>63222</v>
      </c>
      <c r="D593" s="81">
        <v>25305</v>
      </c>
      <c r="E593" s="81">
        <v>88527</v>
      </c>
      <c r="F593" s="81">
        <v>84734</v>
      </c>
      <c r="G593" s="81">
        <v>2923</v>
      </c>
      <c r="H593" s="81">
        <v>87657</v>
      </c>
      <c r="I593" s="81">
        <v>870</v>
      </c>
      <c r="J593" s="81">
        <v>-870</v>
      </c>
      <c r="K593" s="81"/>
      <c r="L593" s="81">
        <v>-870</v>
      </c>
      <c r="M593" s="81">
        <v>2563</v>
      </c>
      <c r="N593" s="81">
        <v>3433</v>
      </c>
      <c r="O593" s="81"/>
      <c r="P593" s="81"/>
      <c r="Q593" s="81"/>
    </row>
    <row r="594" spans="1:17" ht="15" customHeight="1">
      <c r="A594" t="s">
        <v>28</v>
      </c>
      <c r="B594" t="s">
        <v>29</v>
      </c>
      <c r="C594" s="81">
        <v>266751</v>
      </c>
      <c r="D594" s="81">
        <v>53249</v>
      </c>
      <c r="E594" s="81">
        <v>320000</v>
      </c>
      <c r="F594" s="81">
        <v>323400</v>
      </c>
      <c r="G594" s="81">
        <v>4869</v>
      </c>
      <c r="H594" s="81">
        <v>328269</v>
      </c>
      <c r="I594" s="81">
        <v>-8269</v>
      </c>
      <c r="J594" s="81">
        <v>8269</v>
      </c>
      <c r="K594" s="81">
        <v>7320</v>
      </c>
      <c r="L594" s="81">
        <v>949</v>
      </c>
      <c r="M594" s="81">
        <v>6485</v>
      </c>
      <c r="N594" s="81">
        <v>5536</v>
      </c>
      <c r="O594" s="81"/>
      <c r="P594" s="81"/>
      <c r="Q594" s="81"/>
    </row>
    <row r="595" spans="1:17" ht="15" customHeight="1">
      <c r="A595" t="s">
        <v>30</v>
      </c>
      <c r="B595" t="s">
        <v>31</v>
      </c>
      <c r="C595" s="81">
        <v>212728</v>
      </c>
      <c r="D595" s="81">
        <v>25591</v>
      </c>
      <c r="E595" s="81">
        <v>238319</v>
      </c>
      <c r="F595" s="81">
        <v>210607</v>
      </c>
      <c r="G595" s="81">
        <v>10299</v>
      </c>
      <c r="H595" s="81">
        <v>220906</v>
      </c>
      <c r="I595" s="81">
        <v>17413</v>
      </c>
      <c r="J595" s="81">
        <v>-17413</v>
      </c>
      <c r="K595" s="81">
        <v>-13640</v>
      </c>
      <c r="L595" s="81">
        <v>-3773</v>
      </c>
      <c r="M595" s="81">
        <v>6169</v>
      </c>
      <c r="N595" s="81">
        <v>9942</v>
      </c>
      <c r="O595" s="81"/>
      <c r="P595" s="81"/>
      <c r="Q595" s="81"/>
    </row>
    <row r="596" spans="1:17" ht="15" customHeight="1">
      <c r="A596" t="s">
        <v>32</v>
      </c>
      <c r="B596" t="s">
        <v>33</v>
      </c>
      <c r="C596" s="81">
        <v>76253</v>
      </c>
      <c r="D596" s="81">
        <v>4175</v>
      </c>
      <c r="E596" s="81">
        <v>80428</v>
      </c>
      <c r="F596" s="81">
        <v>77292</v>
      </c>
      <c r="G596" s="81">
        <v>5441</v>
      </c>
      <c r="H596" s="81">
        <v>82733</v>
      </c>
      <c r="I596" s="81">
        <v>-2305</v>
      </c>
      <c r="J596" s="81">
        <v>2305</v>
      </c>
      <c r="K596" s="81"/>
      <c r="L596" s="81">
        <v>2305</v>
      </c>
      <c r="M596" s="81">
        <v>4689</v>
      </c>
      <c r="N596" s="81">
        <v>2384</v>
      </c>
      <c r="O596" s="81"/>
      <c r="P596" s="81"/>
      <c r="Q596" s="81"/>
    </row>
    <row r="597" spans="1:17" ht="15" customHeight="1">
      <c r="A597" t="s">
        <v>34</v>
      </c>
      <c r="B597" t="s">
        <v>35</v>
      </c>
      <c r="C597" s="81">
        <v>166241</v>
      </c>
      <c r="D597" s="81">
        <v>14945</v>
      </c>
      <c r="E597" s="81">
        <v>181186</v>
      </c>
      <c r="F597" s="81">
        <v>154333</v>
      </c>
      <c r="G597" s="81">
        <v>26622</v>
      </c>
      <c r="H597" s="81">
        <v>180955</v>
      </c>
      <c r="I597" s="81">
        <v>231</v>
      </c>
      <c r="J597" s="81">
        <v>-231</v>
      </c>
      <c r="K597" s="81"/>
      <c r="L597" s="81">
        <v>-231</v>
      </c>
      <c r="M597" s="81">
        <v>6852</v>
      </c>
      <c r="N597" s="81">
        <v>7083</v>
      </c>
      <c r="O597" s="81"/>
      <c r="P597" s="81"/>
      <c r="Q597" s="81"/>
    </row>
    <row r="598" spans="1:17" ht="15" customHeight="1">
      <c r="A598" t="s">
        <v>36</v>
      </c>
      <c r="B598" t="s">
        <v>37</v>
      </c>
      <c r="C598" s="81">
        <v>38599</v>
      </c>
      <c r="D598" s="81">
        <v>13791</v>
      </c>
      <c r="E598" s="81">
        <v>52390</v>
      </c>
      <c r="F598" s="81">
        <v>47990</v>
      </c>
      <c r="G598" s="81">
        <v>8072</v>
      </c>
      <c r="H598" s="81">
        <v>56062</v>
      </c>
      <c r="I598" s="81">
        <v>-3672</v>
      </c>
      <c r="J598" s="81">
        <v>3672</v>
      </c>
      <c r="K598" s="81"/>
      <c r="L598" s="81">
        <v>3672</v>
      </c>
      <c r="M598" s="81">
        <v>6053</v>
      </c>
      <c r="N598" s="81">
        <v>2381</v>
      </c>
      <c r="O598" s="81"/>
      <c r="P598" s="81"/>
      <c r="Q598" s="81"/>
    </row>
    <row r="599" spans="1:17" ht="15" customHeight="1">
      <c r="A599" t="s">
        <v>38</v>
      </c>
      <c r="B599" t="s">
        <v>39</v>
      </c>
      <c r="C599" s="81">
        <v>142627</v>
      </c>
      <c r="D599" s="81">
        <v>22067</v>
      </c>
      <c r="E599" s="81">
        <v>164694</v>
      </c>
      <c r="F599" s="81">
        <v>146698</v>
      </c>
      <c r="G599" s="81">
        <v>15354</v>
      </c>
      <c r="H599" s="81">
        <v>162052</v>
      </c>
      <c r="I599" s="81">
        <v>2642</v>
      </c>
      <c r="J599" s="81">
        <v>-2642</v>
      </c>
      <c r="K599" s="81">
        <v>7500</v>
      </c>
      <c r="L599" s="81">
        <v>-10142</v>
      </c>
      <c r="M599" s="81">
        <v>2733</v>
      </c>
      <c r="N599" s="81">
        <v>12875</v>
      </c>
      <c r="O599" s="81"/>
      <c r="P599" s="81"/>
      <c r="Q599" s="81"/>
    </row>
    <row r="600" spans="1:17" ht="15" customHeight="1">
      <c r="A600" t="s">
        <v>40</v>
      </c>
      <c r="B600" t="s">
        <v>41</v>
      </c>
      <c r="C600" s="81">
        <v>153211</v>
      </c>
      <c r="D600" s="81">
        <v>52461</v>
      </c>
      <c r="E600" s="81">
        <v>205672</v>
      </c>
      <c r="F600" s="81">
        <v>196059</v>
      </c>
      <c r="G600" s="81">
        <v>9920</v>
      </c>
      <c r="H600" s="81">
        <v>205979</v>
      </c>
      <c r="I600" s="81">
        <v>-307</v>
      </c>
      <c r="J600" s="81">
        <v>307</v>
      </c>
      <c r="K600" s="81"/>
      <c r="L600" s="81">
        <v>307</v>
      </c>
      <c r="M600" s="81">
        <v>12128</v>
      </c>
      <c r="N600" s="81">
        <v>11821</v>
      </c>
      <c r="O600" s="81"/>
      <c r="P600" s="81"/>
      <c r="Q600" s="81"/>
    </row>
    <row r="601" spans="1:17" ht="15" customHeight="1">
      <c r="A601" t="s">
        <v>42</v>
      </c>
      <c r="B601" t="s">
        <v>43</v>
      </c>
      <c r="C601" s="81">
        <v>135441</v>
      </c>
      <c r="D601" s="81">
        <v>37140</v>
      </c>
      <c r="E601" s="81">
        <v>172581</v>
      </c>
      <c r="F601" s="81">
        <v>143874</v>
      </c>
      <c r="G601" s="81">
        <v>25337</v>
      </c>
      <c r="H601" s="81">
        <v>169211</v>
      </c>
      <c r="I601" s="81">
        <v>3370</v>
      </c>
      <c r="J601" s="81">
        <v>-3370</v>
      </c>
      <c r="K601" s="81">
        <v>-3000</v>
      </c>
      <c r="L601" s="81">
        <v>-370</v>
      </c>
      <c r="M601" s="81">
        <v>8068</v>
      </c>
      <c r="N601" s="81">
        <v>8438</v>
      </c>
      <c r="O601" s="81"/>
      <c r="P601" s="81"/>
      <c r="Q601" s="81"/>
    </row>
    <row r="602" spans="1:17" ht="15" customHeight="1">
      <c r="A602" t="s">
        <v>44</v>
      </c>
      <c r="B602" t="s">
        <v>45</v>
      </c>
      <c r="C602" s="81">
        <v>36969</v>
      </c>
      <c r="D602" s="81">
        <v>14406</v>
      </c>
      <c r="E602" s="81">
        <v>51375</v>
      </c>
      <c r="F602" s="81">
        <v>35835</v>
      </c>
      <c r="G602" s="81">
        <v>16155</v>
      </c>
      <c r="H602" s="81">
        <v>51990</v>
      </c>
      <c r="I602" s="81">
        <v>-615</v>
      </c>
      <c r="J602" s="81">
        <v>615</v>
      </c>
      <c r="K602" s="81"/>
      <c r="L602" s="81">
        <v>615</v>
      </c>
      <c r="M602" s="81">
        <v>2593</v>
      </c>
      <c r="N602" s="81">
        <v>1978</v>
      </c>
      <c r="O602" s="81"/>
      <c r="P602" s="81"/>
      <c r="Q602" s="81"/>
    </row>
    <row r="603" spans="1:17" ht="15" customHeight="1">
      <c r="A603" t="s">
        <v>46</v>
      </c>
      <c r="B603" t="s">
        <v>47</v>
      </c>
      <c r="C603" s="81">
        <v>245240</v>
      </c>
      <c r="D603" s="81">
        <v>8782</v>
      </c>
      <c r="E603" s="81">
        <v>254022</v>
      </c>
      <c r="F603" s="81">
        <v>230466</v>
      </c>
      <c r="G603" s="81">
        <v>24923</v>
      </c>
      <c r="H603" s="81">
        <v>255389</v>
      </c>
      <c r="I603" s="81">
        <v>-1367</v>
      </c>
      <c r="J603" s="81">
        <v>1367</v>
      </c>
      <c r="K603" s="81"/>
      <c r="L603" s="81">
        <v>-48</v>
      </c>
      <c r="M603" s="81">
        <v>6136</v>
      </c>
      <c r="N603" s="81">
        <v>6184</v>
      </c>
      <c r="O603" s="81">
        <v>1415</v>
      </c>
      <c r="P603" s="81"/>
      <c r="Q603" s="81"/>
    </row>
    <row r="604" spans="1:17" ht="15" customHeight="1">
      <c r="A604" t="s">
        <v>48</v>
      </c>
      <c r="B604" t="s">
        <v>49</v>
      </c>
      <c r="C604" s="81">
        <v>487157</v>
      </c>
      <c r="D604" s="81">
        <v>287128</v>
      </c>
      <c r="E604" s="81">
        <v>774285</v>
      </c>
      <c r="F604" s="81">
        <v>933564</v>
      </c>
      <c r="G604" s="81">
        <v>30634</v>
      </c>
      <c r="H604" s="81">
        <v>964198</v>
      </c>
      <c r="I604" s="81">
        <v>-189913</v>
      </c>
      <c r="J604" s="81">
        <v>189913</v>
      </c>
      <c r="K604" s="81"/>
      <c r="L604" s="81">
        <v>47968</v>
      </c>
      <c r="M604" s="81">
        <v>58276</v>
      </c>
      <c r="N604" s="81">
        <v>10308</v>
      </c>
      <c r="O604" s="81"/>
      <c r="P604" s="81">
        <v>144335</v>
      </c>
      <c r="Q604" s="81">
        <v>-2390</v>
      </c>
    </row>
    <row r="605" spans="1:17" ht="15" customHeight="1">
      <c r="A605" t="s">
        <v>50</v>
      </c>
      <c r="B605" t="s">
        <v>51</v>
      </c>
      <c r="C605" s="81">
        <v>33367</v>
      </c>
      <c r="D605" s="81">
        <v>20593</v>
      </c>
      <c r="E605" s="81">
        <v>53960</v>
      </c>
      <c r="F605" s="81">
        <v>50715</v>
      </c>
      <c r="G605" s="81">
        <v>705</v>
      </c>
      <c r="H605" s="81">
        <v>51420</v>
      </c>
      <c r="I605" s="81">
        <v>2540</v>
      </c>
      <c r="J605" s="81">
        <v>-2540</v>
      </c>
      <c r="K605" s="81">
        <v>-5220</v>
      </c>
      <c r="L605" s="81">
        <v>2680</v>
      </c>
      <c r="M605" s="81">
        <v>3445</v>
      </c>
      <c r="N605" s="81">
        <v>765</v>
      </c>
      <c r="O605" s="81"/>
      <c r="P605" s="81"/>
      <c r="Q605" s="81"/>
    </row>
    <row r="606" spans="1:17" ht="15" customHeight="1">
      <c r="A606" t="s">
        <v>52</v>
      </c>
      <c r="B606" t="s">
        <v>53</v>
      </c>
      <c r="C606" s="81">
        <v>73824</v>
      </c>
      <c r="D606" s="81">
        <v>42235</v>
      </c>
      <c r="E606" s="81">
        <v>116059</v>
      </c>
      <c r="F606" s="81">
        <v>108490</v>
      </c>
      <c r="G606" s="81">
        <v>7624</v>
      </c>
      <c r="H606" s="81">
        <v>116114</v>
      </c>
      <c r="I606" s="81">
        <v>-55</v>
      </c>
      <c r="J606" s="81">
        <v>55</v>
      </c>
      <c r="K606" s="81"/>
      <c r="L606" s="81">
        <v>55</v>
      </c>
      <c r="M606" s="81">
        <v>1533</v>
      </c>
      <c r="N606" s="81">
        <v>1478</v>
      </c>
      <c r="O606" s="81"/>
      <c r="P606" s="81"/>
      <c r="Q606" s="81"/>
    </row>
    <row r="607" spans="1:17" ht="15" customHeight="1">
      <c r="A607" t="s">
        <v>54</v>
      </c>
      <c r="B607" t="s">
        <v>55</v>
      </c>
      <c r="C607" s="81">
        <v>114773</v>
      </c>
      <c r="D607" s="81">
        <v>42122</v>
      </c>
      <c r="E607" s="81">
        <v>156895</v>
      </c>
      <c r="F607" s="81">
        <v>153603</v>
      </c>
      <c r="G607" s="81">
        <v>2996</v>
      </c>
      <c r="H607" s="81">
        <v>156599</v>
      </c>
      <c r="I607" s="81">
        <v>296</v>
      </c>
      <c r="J607" s="81">
        <v>-296</v>
      </c>
      <c r="K607" s="81"/>
      <c r="L607" s="81">
        <v>-296</v>
      </c>
      <c r="M607" s="81">
        <v>964</v>
      </c>
      <c r="N607" s="81">
        <v>1260</v>
      </c>
      <c r="O607" s="81"/>
      <c r="P607" s="81"/>
      <c r="Q607" s="81"/>
    </row>
    <row r="608" spans="1:17" ht="15" customHeight="1">
      <c r="A608" t="s">
        <v>56</v>
      </c>
      <c r="B608" t="s">
        <v>57</v>
      </c>
      <c r="C608" s="81">
        <v>164501</v>
      </c>
      <c r="D608" s="81">
        <v>9010</v>
      </c>
      <c r="E608" s="81">
        <v>173511</v>
      </c>
      <c r="F608" s="81">
        <v>142367</v>
      </c>
      <c r="G608" s="81">
        <v>16543</v>
      </c>
      <c r="H608" s="81">
        <v>158910</v>
      </c>
      <c r="I608" s="81">
        <v>14601</v>
      </c>
      <c r="J608" s="81">
        <v>-14601</v>
      </c>
      <c r="K608" s="81">
        <v>-7500</v>
      </c>
      <c r="L608" s="81">
        <v>-7101</v>
      </c>
      <c r="M608" s="81">
        <v>3889</v>
      </c>
      <c r="N608" s="81">
        <v>10990</v>
      </c>
      <c r="O608" s="81"/>
      <c r="P608" s="81"/>
      <c r="Q608" s="81"/>
    </row>
    <row r="609" spans="3:17" ht="15" customHeight="1"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</row>
    <row r="610" spans="1:17" ht="15" customHeight="1">
      <c r="B610" t="s">
        <v>1168</v>
      </c>
      <c r="C610" s="81">
        <v>4317014</v>
      </c>
      <c r="D610" s="81">
        <v>3974096</v>
      </c>
      <c r="E610" s="81">
        <v>8291110</v>
      </c>
      <c r="F610" s="81">
        <v>8073123</v>
      </c>
      <c r="G610" s="81">
        <v>301871</v>
      </c>
      <c r="H610" s="81">
        <v>8374994</v>
      </c>
      <c r="I610" s="81">
        <v>-83884</v>
      </c>
      <c r="J610" s="81">
        <v>83884</v>
      </c>
      <c r="K610" s="81">
        <v>-34540</v>
      </c>
      <c r="L610" s="81">
        <v>3668</v>
      </c>
      <c r="M610" s="81">
        <v>373141</v>
      </c>
      <c r="N610" s="81">
        <v>369473</v>
      </c>
      <c r="O610" s="81">
        <v>1415</v>
      </c>
      <c r="P610" s="81">
        <v>144335</v>
      </c>
      <c r="Q610" s="81">
        <v>-30994</v>
      </c>
    </row>
    <row r="611" spans="3:17" ht="15" customHeight="1"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</row>
    <row r="612" spans="1:17" ht="15" customHeight="1">
      <c r="A612" t="s">
        <v>58</v>
      </c>
      <c r="B612" t="s">
        <v>59</v>
      </c>
      <c r="C612" s="81">
        <v>186143</v>
      </c>
      <c r="D612" s="81">
        <v>1100888</v>
      </c>
      <c r="E612" s="81">
        <v>1287031</v>
      </c>
      <c r="F612" s="81">
        <v>1418917</v>
      </c>
      <c r="G612" s="81">
        <v>58248</v>
      </c>
      <c r="H612" s="81">
        <v>1477165</v>
      </c>
      <c r="I612" s="81">
        <v>-190134</v>
      </c>
      <c r="J612" s="81">
        <v>190134</v>
      </c>
      <c r="K612" s="81">
        <v>272215</v>
      </c>
      <c r="L612" s="81">
        <v>-82081</v>
      </c>
      <c r="M612" s="81">
        <v>91223</v>
      </c>
      <c r="N612" s="81">
        <v>173304</v>
      </c>
      <c r="O612" s="81"/>
      <c r="P612" s="81"/>
      <c r="Q612" s="81"/>
    </row>
    <row r="613" spans="1:17" ht="15" customHeight="1">
      <c r="A613" t="s">
        <v>60</v>
      </c>
      <c r="B613" t="s">
        <v>61</v>
      </c>
      <c r="C613" s="81">
        <v>1871678</v>
      </c>
      <c r="D613" s="81">
        <v>1229122</v>
      </c>
      <c r="E613" s="81">
        <v>3100800</v>
      </c>
      <c r="F613" s="81">
        <v>3587895</v>
      </c>
      <c r="G613" s="81">
        <v>40498</v>
      </c>
      <c r="H613" s="81">
        <v>3628393</v>
      </c>
      <c r="I613" s="81">
        <v>-527593</v>
      </c>
      <c r="J613" s="81">
        <v>527593</v>
      </c>
      <c r="K613" s="81">
        <v>403000</v>
      </c>
      <c r="L613" s="81">
        <v>130447</v>
      </c>
      <c r="M613" s="81">
        <v>224343</v>
      </c>
      <c r="N613" s="81">
        <v>93896</v>
      </c>
      <c r="O613" s="81">
        <v>-5854</v>
      </c>
      <c r="P613" s="81"/>
      <c r="Q613" s="81"/>
    </row>
    <row r="614" spans="1:17" ht="15" customHeight="1">
      <c r="A614" t="s">
        <v>62</v>
      </c>
      <c r="B614" t="s">
        <v>63</v>
      </c>
      <c r="C614" s="81">
        <v>514254</v>
      </c>
      <c r="D614" s="81">
        <v>961045</v>
      </c>
      <c r="E614" s="81">
        <v>1475299</v>
      </c>
      <c r="F614" s="81">
        <v>1664625</v>
      </c>
      <c r="G614" s="81">
        <v>7810</v>
      </c>
      <c r="H614" s="81">
        <v>1672435</v>
      </c>
      <c r="I614" s="81">
        <v>-197136</v>
      </c>
      <c r="J614" s="81">
        <v>197136</v>
      </c>
      <c r="K614" s="81">
        <v>39500</v>
      </c>
      <c r="L614" s="81">
        <v>-10222</v>
      </c>
      <c r="M614" s="81">
        <v>19858</v>
      </c>
      <c r="N614" s="81">
        <v>30080</v>
      </c>
      <c r="O614" s="81"/>
      <c r="P614" s="81"/>
      <c r="Q614" s="81">
        <v>167858</v>
      </c>
    </row>
    <row r="615" spans="1:17" ht="15" customHeight="1">
      <c r="A615" t="s">
        <v>64</v>
      </c>
      <c r="B615" t="s">
        <v>65</v>
      </c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</row>
    <row r="616" spans="1:17" ht="15" customHeight="1">
      <c r="A616" t="s">
        <v>66</v>
      </c>
      <c r="B616" t="s">
        <v>67</v>
      </c>
      <c r="C616" s="81">
        <v>56904</v>
      </c>
      <c r="D616" s="81">
        <v>47449</v>
      </c>
      <c r="E616" s="81">
        <v>104353</v>
      </c>
      <c r="F616" s="81">
        <v>116144</v>
      </c>
      <c r="G616" s="81">
        <v>3792</v>
      </c>
      <c r="H616" s="81">
        <v>119936</v>
      </c>
      <c r="I616" s="81">
        <v>-15583</v>
      </c>
      <c r="J616" s="81">
        <v>15583</v>
      </c>
      <c r="K616" s="81">
        <v>15000</v>
      </c>
      <c r="L616" s="81">
        <v>583</v>
      </c>
      <c r="M616" s="81">
        <v>1673</v>
      </c>
      <c r="N616" s="81">
        <v>1090</v>
      </c>
      <c r="O616" s="81"/>
      <c r="P616" s="81"/>
      <c r="Q616" s="81"/>
    </row>
    <row r="617" spans="1:17" ht="15" customHeight="1">
      <c r="A617" t="s">
        <v>68</v>
      </c>
      <c r="B617" t="s">
        <v>69</v>
      </c>
      <c r="C617" s="81">
        <v>144517</v>
      </c>
      <c r="D617" s="81">
        <v>77387</v>
      </c>
      <c r="E617" s="81">
        <v>221904</v>
      </c>
      <c r="F617" s="81">
        <v>224592</v>
      </c>
      <c r="G617" s="81">
        <v>6314</v>
      </c>
      <c r="H617" s="81">
        <v>230906</v>
      </c>
      <c r="I617" s="81">
        <v>-9002</v>
      </c>
      <c r="J617" s="81">
        <v>9002</v>
      </c>
      <c r="K617" s="81">
        <v>0</v>
      </c>
      <c r="L617" s="81">
        <v>9002</v>
      </c>
      <c r="M617" s="81">
        <v>10776</v>
      </c>
      <c r="N617" s="81">
        <v>1774</v>
      </c>
      <c r="O617" s="81"/>
      <c r="P617" s="81"/>
      <c r="Q617" s="81"/>
    </row>
    <row r="618" spans="1:17" ht="15" customHeight="1">
      <c r="A618" t="s">
        <v>70</v>
      </c>
      <c r="B618" t="s">
        <v>71</v>
      </c>
      <c r="C618" s="81">
        <v>276429</v>
      </c>
      <c r="D618" s="81">
        <v>140068</v>
      </c>
      <c r="E618" s="81">
        <v>416497</v>
      </c>
      <c r="F618" s="81">
        <v>406734</v>
      </c>
      <c r="G618" s="81">
        <v>6361</v>
      </c>
      <c r="H618" s="81">
        <v>413095</v>
      </c>
      <c r="I618" s="81">
        <v>3402</v>
      </c>
      <c r="J618" s="81">
        <v>-3402</v>
      </c>
      <c r="K618" s="81">
        <v>-4500</v>
      </c>
      <c r="L618" s="81">
        <v>1098</v>
      </c>
      <c r="M618" s="81">
        <v>13820</v>
      </c>
      <c r="N618" s="81">
        <v>12722</v>
      </c>
      <c r="O618" s="81"/>
      <c r="P618" s="81"/>
      <c r="Q618" s="81"/>
    </row>
    <row r="619" spans="1:17" ht="15" customHeight="1">
      <c r="A619" t="s">
        <v>72</v>
      </c>
      <c r="B619" t="s">
        <v>73</v>
      </c>
      <c r="C619" s="81">
        <v>107177</v>
      </c>
      <c r="D619" s="81">
        <v>103620</v>
      </c>
      <c r="E619" s="81">
        <v>210797</v>
      </c>
      <c r="F619" s="81">
        <v>200567</v>
      </c>
      <c r="G619" s="81">
        <v>2727</v>
      </c>
      <c r="H619" s="81">
        <v>203294</v>
      </c>
      <c r="I619" s="81">
        <v>7503</v>
      </c>
      <c r="J619" s="81">
        <v>-7503</v>
      </c>
      <c r="K619" s="81">
        <v>-6100</v>
      </c>
      <c r="L619" s="81">
        <v>-1403</v>
      </c>
      <c r="M619" s="81">
        <v>2315</v>
      </c>
      <c r="N619" s="81">
        <v>3718</v>
      </c>
      <c r="O619" s="81"/>
      <c r="P619" s="81"/>
      <c r="Q619" s="81"/>
    </row>
    <row r="620" spans="1:17" ht="15" customHeight="1">
      <c r="A620" t="s">
        <v>74</v>
      </c>
      <c r="B620" t="s">
        <v>75</v>
      </c>
      <c r="C620" s="81">
        <v>169659</v>
      </c>
      <c r="D620" s="81">
        <v>169419</v>
      </c>
      <c r="E620" s="81">
        <v>339078</v>
      </c>
      <c r="F620" s="81">
        <v>371381</v>
      </c>
      <c r="G620" s="81">
        <v>4561</v>
      </c>
      <c r="H620" s="81">
        <v>375942</v>
      </c>
      <c r="I620" s="81">
        <v>-36864</v>
      </c>
      <c r="J620" s="81">
        <v>36864</v>
      </c>
      <c r="K620" s="81">
        <v>20660</v>
      </c>
      <c r="L620" s="81">
        <v>16204</v>
      </c>
      <c r="M620" s="81">
        <v>25398</v>
      </c>
      <c r="N620" s="81">
        <v>9194</v>
      </c>
      <c r="O620" s="81"/>
      <c r="P620" s="81"/>
      <c r="Q620" s="81"/>
    </row>
    <row r="621" spans="1:17" ht="15" customHeight="1">
      <c r="A621" t="s">
        <v>76</v>
      </c>
      <c r="B621" t="s">
        <v>77</v>
      </c>
      <c r="C621" s="81">
        <v>78680</v>
      </c>
      <c r="D621" s="81">
        <v>63294</v>
      </c>
      <c r="E621" s="81">
        <v>141974</v>
      </c>
      <c r="F621" s="81">
        <v>176496</v>
      </c>
      <c r="G621" s="81">
        <v>6309</v>
      </c>
      <c r="H621" s="81">
        <v>182805</v>
      </c>
      <c r="I621" s="81">
        <v>-40831</v>
      </c>
      <c r="J621" s="81">
        <v>40831</v>
      </c>
      <c r="K621" s="81">
        <v>40000</v>
      </c>
      <c r="L621" s="81">
        <v>831</v>
      </c>
      <c r="M621" s="81">
        <v>1911</v>
      </c>
      <c r="N621" s="81">
        <v>1080</v>
      </c>
      <c r="O621" s="81"/>
      <c r="P621" s="81"/>
      <c r="Q621" s="81"/>
    </row>
    <row r="622" spans="1:17" ht="15" customHeight="1">
      <c r="A622" t="s">
        <v>78</v>
      </c>
      <c r="B622" t="s">
        <v>79</v>
      </c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</row>
    <row r="623" spans="1:17" ht="15" customHeight="1">
      <c r="A623" t="s">
        <v>80</v>
      </c>
      <c r="B623" t="s">
        <v>81</v>
      </c>
      <c r="C623" s="81">
        <v>228846</v>
      </c>
      <c r="D623" s="81">
        <v>52064</v>
      </c>
      <c r="E623" s="81">
        <v>280910</v>
      </c>
      <c r="F623" s="81">
        <v>255060</v>
      </c>
      <c r="G623" s="81">
        <v>15084</v>
      </c>
      <c r="H623" s="81">
        <v>270144</v>
      </c>
      <c r="I623" s="81">
        <v>10766</v>
      </c>
      <c r="J623" s="81">
        <v>-10766</v>
      </c>
      <c r="K623" s="81">
        <v>-5250</v>
      </c>
      <c r="L623" s="81">
        <v>-5516</v>
      </c>
      <c r="M623" s="81">
        <v>7920</v>
      </c>
      <c r="N623" s="81">
        <v>13436</v>
      </c>
      <c r="O623" s="81"/>
      <c r="P623" s="81"/>
      <c r="Q623" s="81"/>
    </row>
    <row r="624" spans="1:17" ht="15" customHeight="1">
      <c r="A624" t="s">
        <v>82</v>
      </c>
      <c r="B624" t="s">
        <v>83</v>
      </c>
      <c r="C624" s="81">
        <v>64276</v>
      </c>
      <c r="D624" s="81">
        <v>42683</v>
      </c>
      <c r="E624" s="81">
        <v>106959</v>
      </c>
      <c r="F624" s="81">
        <v>105328</v>
      </c>
      <c r="G624" s="81">
        <v>572</v>
      </c>
      <c r="H624" s="81">
        <v>105900</v>
      </c>
      <c r="I624" s="81">
        <v>1059</v>
      </c>
      <c r="J624" s="81">
        <v>-1059</v>
      </c>
      <c r="K624" s="81">
        <v>-1500</v>
      </c>
      <c r="L624" s="81">
        <v>441</v>
      </c>
      <c r="M624" s="81">
        <v>1356</v>
      </c>
      <c r="N624" s="81">
        <v>915</v>
      </c>
      <c r="O624" s="81"/>
      <c r="P624" s="81"/>
      <c r="Q624" s="81"/>
    </row>
    <row r="625" spans="1:17" ht="15" customHeight="1">
      <c r="A625" t="s">
        <v>84</v>
      </c>
      <c r="B625" t="s">
        <v>85</v>
      </c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</row>
    <row r="626" spans="1:17" ht="15" customHeight="1">
      <c r="A626" t="s">
        <v>86</v>
      </c>
      <c r="B626" t="s">
        <v>87</v>
      </c>
      <c r="C626" s="81">
        <v>170088</v>
      </c>
      <c r="D626" s="81">
        <v>91919</v>
      </c>
      <c r="E626" s="81">
        <v>262007</v>
      </c>
      <c r="F626" s="81">
        <v>248771</v>
      </c>
      <c r="G626" s="81">
        <v>7346</v>
      </c>
      <c r="H626" s="81">
        <v>256117</v>
      </c>
      <c r="I626" s="81">
        <v>5890</v>
      </c>
      <c r="J626" s="81">
        <v>-5890</v>
      </c>
      <c r="K626" s="81">
        <v>-2500</v>
      </c>
      <c r="L626" s="81">
        <v>-3390</v>
      </c>
      <c r="M626" s="81">
        <v>13652</v>
      </c>
      <c r="N626" s="81">
        <v>17042</v>
      </c>
      <c r="O626" s="81"/>
      <c r="P626" s="81"/>
      <c r="Q626" s="81"/>
    </row>
    <row r="627" spans="1:17" ht="15" customHeight="1">
      <c r="A627" t="s">
        <v>88</v>
      </c>
      <c r="B627" t="s">
        <v>89</v>
      </c>
      <c r="C627" s="81">
        <v>100725</v>
      </c>
      <c r="D627" s="81">
        <v>51182</v>
      </c>
      <c r="E627" s="81">
        <v>151907</v>
      </c>
      <c r="F627" s="81">
        <v>129963</v>
      </c>
      <c r="G627" s="81">
        <v>17585</v>
      </c>
      <c r="H627" s="81">
        <v>147548</v>
      </c>
      <c r="I627" s="81">
        <v>4359</v>
      </c>
      <c r="J627" s="81">
        <v>-4359</v>
      </c>
      <c r="K627" s="81">
        <v>-8610</v>
      </c>
      <c r="L627" s="81">
        <v>4251</v>
      </c>
      <c r="M627" s="81">
        <v>6045</v>
      </c>
      <c r="N627" s="81">
        <v>1794</v>
      </c>
      <c r="O627" s="81"/>
      <c r="P627" s="81"/>
      <c r="Q627" s="81"/>
    </row>
    <row r="628" spans="1:17" ht="15" customHeight="1">
      <c r="A628" t="s">
        <v>90</v>
      </c>
      <c r="B628" t="s">
        <v>91</v>
      </c>
      <c r="C628" s="81">
        <v>245495</v>
      </c>
      <c r="D628" s="81">
        <v>112357</v>
      </c>
      <c r="E628" s="81">
        <v>357852</v>
      </c>
      <c r="F628" s="81">
        <v>346244</v>
      </c>
      <c r="G628" s="81">
        <v>5762</v>
      </c>
      <c r="H628" s="81">
        <v>352006</v>
      </c>
      <c r="I628" s="81">
        <v>5846</v>
      </c>
      <c r="J628" s="81">
        <v>-5846</v>
      </c>
      <c r="K628" s="81">
        <v>0</v>
      </c>
      <c r="L628" s="81">
        <v>-2883</v>
      </c>
      <c r="M628" s="81">
        <v>1601</v>
      </c>
      <c r="N628" s="81">
        <v>4484</v>
      </c>
      <c r="O628" s="81"/>
      <c r="P628" s="81"/>
      <c r="Q628" s="81">
        <v>-2963</v>
      </c>
    </row>
    <row r="629" spans="1:17" ht="15" customHeight="1">
      <c r="A629" t="s">
        <v>92</v>
      </c>
      <c r="B629" t="s">
        <v>93</v>
      </c>
      <c r="C629" s="81">
        <v>212453</v>
      </c>
      <c r="D629" s="81">
        <v>57132</v>
      </c>
      <c r="E629" s="81">
        <v>269585</v>
      </c>
      <c r="F629" s="81">
        <v>240329</v>
      </c>
      <c r="G629" s="81">
        <v>24070</v>
      </c>
      <c r="H629" s="81">
        <v>264399</v>
      </c>
      <c r="I629" s="81">
        <v>5186</v>
      </c>
      <c r="J629" s="81">
        <v>-5186</v>
      </c>
      <c r="K629" s="81">
        <v>-7000</v>
      </c>
      <c r="L629" s="81">
        <v>1814</v>
      </c>
      <c r="M629" s="81">
        <v>10243</v>
      </c>
      <c r="N629" s="81">
        <v>8429</v>
      </c>
      <c r="O629" s="81"/>
      <c r="P629" s="81"/>
      <c r="Q629" s="81"/>
    </row>
    <row r="630" spans="1:17" ht="15" customHeight="1">
      <c r="A630" t="s">
        <v>94</v>
      </c>
      <c r="B630" t="s">
        <v>95</v>
      </c>
      <c r="C630" s="81">
        <v>208368</v>
      </c>
      <c r="D630" s="81">
        <v>91826</v>
      </c>
      <c r="E630" s="81">
        <v>300194</v>
      </c>
      <c r="F630" s="81">
        <v>324859</v>
      </c>
      <c r="G630" s="81">
        <v>12153</v>
      </c>
      <c r="H630" s="81">
        <v>337012</v>
      </c>
      <c r="I630" s="81">
        <v>-36818</v>
      </c>
      <c r="J630" s="81">
        <v>36818</v>
      </c>
      <c r="K630" s="81">
        <v>39000</v>
      </c>
      <c r="L630" s="81">
        <v>-2182</v>
      </c>
      <c r="M630" s="81">
        <v>713</v>
      </c>
      <c r="N630" s="81">
        <v>2895</v>
      </c>
      <c r="O630" s="81"/>
      <c r="P630" s="81"/>
      <c r="Q630" s="81"/>
    </row>
    <row r="631" spans="1:17" ht="15" customHeight="1">
      <c r="A631" t="s">
        <v>96</v>
      </c>
      <c r="B631" t="s">
        <v>97</v>
      </c>
      <c r="C631" s="81">
        <v>63014</v>
      </c>
      <c r="D631" s="81">
        <v>76900</v>
      </c>
      <c r="E631" s="81">
        <v>139914</v>
      </c>
      <c r="F631" s="81">
        <v>170619</v>
      </c>
      <c r="G631" s="81">
        <v>2790</v>
      </c>
      <c r="H631" s="81">
        <v>173409</v>
      </c>
      <c r="I631" s="81">
        <v>-33495</v>
      </c>
      <c r="J631" s="81">
        <v>33495</v>
      </c>
      <c r="K631" s="81">
        <v>30000</v>
      </c>
      <c r="L631" s="81">
        <v>3495</v>
      </c>
      <c r="M631" s="81">
        <v>4654</v>
      </c>
      <c r="N631" s="81">
        <v>1159</v>
      </c>
      <c r="O631" s="81"/>
      <c r="P631" s="81"/>
      <c r="Q631" s="81"/>
    </row>
    <row r="632" spans="1:17" ht="15" customHeight="1">
      <c r="A632" t="s">
        <v>98</v>
      </c>
      <c r="B632" t="s">
        <v>99</v>
      </c>
      <c r="C632" s="81">
        <v>44887</v>
      </c>
      <c r="D632" s="81">
        <v>40718</v>
      </c>
      <c r="E632" s="81">
        <v>85605</v>
      </c>
      <c r="F632" s="81">
        <v>86805</v>
      </c>
      <c r="G632" s="81">
        <v>16</v>
      </c>
      <c r="H632" s="81">
        <v>86821</v>
      </c>
      <c r="I632" s="81">
        <v>-1216</v>
      </c>
      <c r="J632" s="81">
        <v>1216</v>
      </c>
      <c r="K632" s="81">
        <v>-2750</v>
      </c>
      <c r="L632" s="81">
        <v>3966</v>
      </c>
      <c r="M632" s="81">
        <v>4870</v>
      </c>
      <c r="N632" s="81">
        <v>904</v>
      </c>
      <c r="O632" s="81"/>
      <c r="P632" s="81"/>
      <c r="Q632" s="81"/>
    </row>
    <row r="633" spans="1:17" ht="15" customHeight="1">
      <c r="A633" t="s">
        <v>100</v>
      </c>
      <c r="B633" t="s">
        <v>101</v>
      </c>
      <c r="C633" s="81">
        <v>55599</v>
      </c>
      <c r="D633" s="81">
        <v>57887</v>
      </c>
      <c r="E633" s="81">
        <v>113486</v>
      </c>
      <c r="F633" s="81">
        <v>134971</v>
      </c>
      <c r="G633" s="81">
        <v>321</v>
      </c>
      <c r="H633" s="81">
        <v>135292</v>
      </c>
      <c r="I633" s="81">
        <v>-21806</v>
      </c>
      <c r="J633" s="81">
        <v>21806</v>
      </c>
      <c r="K633" s="81">
        <v>21200</v>
      </c>
      <c r="L633" s="81">
        <v>606</v>
      </c>
      <c r="M633" s="81">
        <v>1119</v>
      </c>
      <c r="N633" s="81">
        <v>513</v>
      </c>
      <c r="O633" s="81"/>
      <c r="P633" s="81"/>
      <c r="Q633" s="81"/>
    </row>
    <row r="634" spans="1:17" ht="15" customHeight="1">
      <c r="A634" t="s">
        <v>102</v>
      </c>
      <c r="B634" t="s">
        <v>103</v>
      </c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</row>
    <row r="635" spans="1:17" ht="15" customHeight="1">
      <c r="A635" t="s">
        <v>104</v>
      </c>
      <c r="B635" t="s">
        <v>105</v>
      </c>
      <c r="C635" s="81">
        <v>62321</v>
      </c>
      <c r="D635" s="81">
        <v>52793</v>
      </c>
      <c r="E635" s="81">
        <v>115114</v>
      </c>
      <c r="F635" s="81">
        <v>107379</v>
      </c>
      <c r="G635" s="81">
        <v>1771</v>
      </c>
      <c r="H635" s="81">
        <v>109150</v>
      </c>
      <c r="I635" s="81">
        <v>5964</v>
      </c>
      <c r="J635" s="81">
        <v>-5964</v>
      </c>
      <c r="K635" s="81">
        <v>-2200</v>
      </c>
      <c r="L635" s="81">
        <v>-1264</v>
      </c>
      <c r="M635" s="81">
        <v>894</v>
      </c>
      <c r="N635" s="81">
        <v>2158</v>
      </c>
      <c r="O635" s="81"/>
      <c r="P635" s="81">
        <v>-2500</v>
      </c>
      <c r="Q635" s="81"/>
    </row>
    <row r="636" spans="3:17" ht="15" customHeight="1"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</row>
    <row r="637" spans="1:17" ht="15" customHeight="1">
      <c r="B637" t="s">
        <v>1168</v>
      </c>
      <c r="C637" s="81">
        <v>4861513</v>
      </c>
      <c r="D637" s="81">
        <v>4619753</v>
      </c>
      <c r="E637" s="81">
        <v>9481266</v>
      </c>
      <c r="F637" s="81">
        <v>10317679</v>
      </c>
      <c r="G637" s="81">
        <v>224090</v>
      </c>
      <c r="H637" s="81">
        <v>10541769</v>
      </c>
      <c r="I637" s="81">
        <v>-1060503</v>
      </c>
      <c r="J637" s="81">
        <v>1060503</v>
      </c>
      <c r="K637" s="81">
        <v>840165</v>
      </c>
      <c r="L637" s="81">
        <v>63797</v>
      </c>
      <c r="M637" s="81">
        <v>444384</v>
      </c>
      <c r="N637" s="81">
        <v>380587</v>
      </c>
      <c r="O637" s="81">
        <v>-5854</v>
      </c>
      <c r="P637" s="81">
        <v>-2500</v>
      </c>
      <c r="Q637" s="81">
        <v>164895</v>
      </c>
    </row>
    <row r="638" spans="3:17" ht="15" customHeight="1"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</row>
    <row r="639" spans="1:17" ht="15" customHeight="1">
      <c r="A639" t="s">
        <v>106</v>
      </c>
      <c r="B639" t="s">
        <v>107</v>
      </c>
      <c r="C639" s="81">
        <v>78785</v>
      </c>
      <c r="D639" s="81">
        <v>1729117</v>
      </c>
      <c r="E639" s="81">
        <v>1807902</v>
      </c>
      <c r="F639" s="81">
        <v>1788967</v>
      </c>
      <c r="G639" s="81">
        <v>21777</v>
      </c>
      <c r="H639" s="81">
        <v>1810744</v>
      </c>
      <c r="I639" s="81">
        <v>-2842</v>
      </c>
      <c r="J639" s="81">
        <v>2842</v>
      </c>
      <c r="K639" s="81"/>
      <c r="L639" s="81">
        <v>2842</v>
      </c>
      <c r="M639" s="81">
        <v>9977</v>
      </c>
      <c r="N639" s="81">
        <v>7135</v>
      </c>
      <c r="O639" s="81"/>
      <c r="P639" s="81"/>
      <c r="Q639" s="81"/>
    </row>
    <row r="640" spans="1:17" ht="15" customHeight="1">
      <c r="A640" t="s">
        <v>108</v>
      </c>
      <c r="B640" t="s">
        <v>109</v>
      </c>
      <c r="C640" s="81">
        <v>588344</v>
      </c>
      <c r="D640" s="81">
        <v>74528</v>
      </c>
      <c r="E640" s="81">
        <v>662872</v>
      </c>
      <c r="F640" s="81">
        <v>553404</v>
      </c>
      <c r="G640" s="81">
        <v>6710</v>
      </c>
      <c r="H640" s="81">
        <v>560114</v>
      </c>
      <c r="I640" s="81">
        <v>102758</v>
      </c>
      <c r="J640" s="81">
        <v>-102758</v>
      </c>
      <c r="K640" s="81">
        <v>-25000</v>
      </c>
      <c r="L640" s="81">
        <v>-21918</v>
      </c>
      <c r="M640" s="81">
        <v>12075</v>
      </c>
      <c r="N640" s="81">
        <v>33993</v>
      </c>
      <c r="O640" s="81"/>
      <c r="P640" s="81"/>
      <c r="Q640" s="81">
        <v>-55840</v>
      </c>
    </row>
    <row r="641" spans="1:17" ht="15" customHeight="1">
      <c r="A641" t="s">
        <v>110</v>
      </c>
      <c r="B641" t="s">
        <v>111</v>
      </c>
      <c r="C641" s="81">
        <v>125406</v>
      </c>
      <c r="D641" s="81">
        <v>3908</v>
      </c>
      <c r="E641" s="81">
        <v>129314</v>
      </c>
      <c r="F641" s="81">
        <v>225129</v>
      </c>
      <c r="G641" s="81">
        <v>1914</v>
      </c>
      <c r="H641" s="81">
        <v>227043</v>
      </c>
      <c r="I641" s="81">
        <v>-97729</v>
      </c>
      <c r="J641" s="81">
        <v>97729</v>
      </c>
      <c r="K641" s="81">
        <v>99000</v>
      </c>
      <c r="L641" s="81">
        <v>-1271</v>
      </c>
      <c r="M641" s="81">
        <v>1740</v>
      </c>
      <c r="N641" s="81">
        <v>3011</v>
      </c>
      <c r="O641" s="81"/>
      <c r="P641" s="81"/>
      <c r="Q641" s="81"/>
    </row>
    <row r="642" spans="1:17" ht="15" customHeight="1">
      <c r="A642" t="s">
        <v>112</v>
      </c>
      <c r="B642" t="s">
        <v>113</v>
      </c>
      <c r="C642" s="81">
        <v>624127</v>
      </c>
      <c r="D642" s="81">
        <v>106498</v>
      </c>
      <c r="E642" s="81">
        <v>730625</v>
      </c>
      <c r="F642" s="81">
        <v>716021</v>
      </c>
      <c r="G642" s="81">
        <v>38148</v>
      </c>
      <c r="H642" s="81">
        <v>754169</v>
      </c>
      <c r="I642" s="81">
        <v>-23544</v>
      </c>
      <c r="J642" s="81">
        <v>23544</v>
      </c>
      <c r="K642" s="81">
        <v>-8000</v>
      </c>
      <c r="L642" s="81">
        <v>3544</v>
      </c>
      <c r="M642" s="81">
        <v>10153</v>
      </c>
      <c r="N642" s="81">
        <v>6609</v>
      </c>
      <c r="O642" s="81">
        <v>28000</v>
      </c>
      <c r="P642" s="81"/>
      <c r="Q642" s="81"/>
    </row>
    <row r="643" spans="1:17" ht="15" customHeight="1">
      <c r="A643" t="s">
        <v>114</v>
      </c>
      <c r="B643" t="s">
        <v>115</v>
      </c>
      <c r="C643" s="81">
        <v>240755</v>
      </c>
      <c r="D643" s="81">
        <v>404236</v>
      </c>
      <c r="E643" s="81">
        <v>644991</v>
      </c>
      <c r="F643" s="81">
        <v>636073</v>
      </c>
      <c r="G643" s="81">
        <v>4724</v>
      </c>
      <c r="H643" s="81">
        <v>640797</v>
      </c>
      <c r="I643" s="81">
        <v>4194</v>
      </c>
      <c r="J643" s="81">
        <v>-4194</v>
      </c>
      <c r="K643" s="81"/>
      <c r="L643" s="81">
        <v>-4194</v>
      </c>
      <c r="M643" s="81">
        <v>7118</v>
      </c>
      <c r="N643" s="81">
        <v>11312</v>
      </c>
      <c r="O643" s="81"/>
      <c r="P643" s="81"/>
      <c r="Q643" s="81"/>
    </row>
    <row r="644" spans="1:17" ht="15" customHeight="1">
      <c r="A644" t="s">
        <v>116</v>
      </c>
      <c r="B644" t="s">
        <v>117</v>
      </c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</row>
    <row r="645" spans="1:17" ht="15" customHeight="1">
      <c r="A645" t="s">
        <v>118</v>
      </c>
      <c r="B645" t="s">
        <v>119</v>
      </c>
      <c r="C645" s="81">
        <v>80673</v>
      </c>
      <c r="D645" s="81">
        <v>48120</v>
      </c>
      <c r="E645" s="81">
        <v>128793</v>
      </c>
      <c r="F645" s="81">
        <v>123406</v>
      </c>
      <c r="G645" s="81">
        <v>5288</v>
      </c>
      <c r="H645" s="81">
        <v>128694</v>
      </c>
      <c r="I645" s="81">
        <v>99</v>
      </c>
      <c r="J645" s="81">
        <v>-99</v>
      </c>
      <c r="K645" s="81">
        <v>-3300</v>
      </c>
      <c r="L645" s="81">
        <v>3201</v>
      </c>
      <c r="M645" s="81">
        <v>6321</v>
      </c>
      <c r="N645" s="81">
        <v>3120</v>
      </c>
      <c r="O645" s="81"/>
      <c r="P645" s="81"/>
      <c r="Q645" s="81"/>
    </row>
    <row r="646" spans="1:17" ht="15" customHeight="1">
      <c r="A646" t="s">
        <v>120</v>
      </c>
      <c r="B646" t="s">
        <v>121</v>
      </c>
      <c r="C646" s="81">
        <v>57268</v>
      </c>
      <c r="D646" s="81">
        <v>31403</v>
      </c>
      <c r="E646" s="81">
        <v>88671</v>
      </c>
      <c r="F646" s="81">
        <v>120187</v>
      </c>
      <c r="G646" s="81">
        <v>1815</v>
      </c>
      <c r="H646" s="81">
        <v>122002</v>
      </c>
      <c r="I646" s="81">
        <v>-33331</v>
      </c>
      <c r="J646" s="81">
        <v>33331</v>
      </c>
      <c r="K646" s="81">
        <v>33800</v>
      </c>
      <c r="L646" s="81">
        <v>-469</v>
      </c>
      <c r="M646" s="81">
        <v>1734</v>
      </c>
      <c r="N646" s="81">
        <v>2203</v>
      </c>
      <c r="O646" s="81"/>
      <c r="P646" s="81"/>
      <c r="Q646" s="81"/>
    </row>
    <row r="647" spans="1:17" ht="15" customHeight="1">
      <c r="A647" t="s">
        <v>122</v>
      </c>
      <c r="B647" t="s">
        <v>123</v>
      </c>
      <c r="C647" s="81">
        <v>42192</v>
      </c>
      <c r="D647" s="81">
        <v>11942</v>
      </c>
      <c r="E647" s="81">
        <v>54134</v>
      </c>
      <c r="F647" s="81">
        <v>55214</v>
      </c>
      <c r="G647" s="81">
        <v>6800</v>
      </c>
      <c r="H647" s="81">
        <v>62014</v>
      </c>
      <c r="I647" s="81">
        <v>-7880</v>
      </c>
      <c r="J647" s="81">
        <v>7880</v>
      </c>
      <c r="K647" s="81">
        <v>10000</v>
      </c>
      <c r="L647" s="81">
        <v>-2120</v>
      </c>
      <c r="M647" s="81">
        <v>8069</v>
      </c>
      <c r="N647" s="81">
        <v>10189</v>
      </c>
      <c r="O647" s="81"/>
      <c r="P647" s="81"/>
      <c r="Q647" s="81"/>
    </row>
    <row r="648" spans="1:17" ht="15" customHeight="1">
      <c r="A648" t="s">
        <v>124</v>
      </c>
      <c r="B648" t="s">
        <v>125</v>
      </c>
      <c r="C648" s="81">
        <v>74876</v>
      </c>
      <c r="D648" s="81">
        <v>21867</v>
      </c>
      <c r="E648" s="81">
        <v>96743</v>
      </c>
      <c r="F648" s="81">
        <v>96084</v>
      </c>
      <c r="G648" s="81">
        <v>3783</v>
      </c>
      <c r="H648" s="81">
        <v>99867</v>
      </c>
      <c r="I648" s="81">
        <v>-3124</v>
      </c>
      <c r="J648" s="81">
        <v>3124</v>
      </c>
      <c r="K648" s="81"/>
      <c r="L648" s="81">
        <v>3124</v>
      </c>
      <c r="M648" s="81">
        <v>9341</v>
      </c>
      <c r="N648" s="81">
        <v>6217</v>
      </c>
      <c r="O648" s="81"/>
      <c r="P648" s="81"/>
      <c r="Q648" s="81"/>
    </row>
    <row r="649" spans="1:17" ht="15" customHeight="1">
      <c r="A649" t="s">
        <v>126</v>
      </c>
      <c r="B649" t="s">
        <v>127</v>
      </c>
      <c r="C649" s="81">
        <v>67787</v>
      </c>
      <c r="D649" s="81">
        <v>26575</v>
      </c>
      <c r="E649" s="81">
        <v>94362</v>
      </c>
      <c r="F649" s="81">
        <v>95002</v>
      </c>
      <c r="G649" s="81">
        <v>542</v>
      </c>
      <c r="H649" s="81">
        <v>95544</v>
      </c>
      <c r="I649" s="81">
        <v>-1182</v>
      </c>
      <c r="J649" s="81">
        <v>1182</v>
      </c>
      <c r="K649" s="81"/>
      <c r="L649" s="81">
        <v>1182</v>
      </c>
      <c r="M649" s="81">
        <v>1204</v>
      </c>
      <c r="N649" s="81">
        <v>22</v>
      </c>
      <c r="O649" s="81"/>
      <c r="P649" s="81"/>
      <c r="Q649" s="81"/>
    </row>
    <row r="650" spans="1:17" ht="15" customHeight="1">
      <c r="A650" t="s">
        <v>128</v>
      </c>
      <c r="B650" t="s">
        <v>129</v>
      </c>
      <c r="C650" s="81">
        <v>51366</v>
      </c>
      <c r="D650" s="81">
        <v>34320</v>
      </c>
      <c r="E650" s="81">
        <v>85686</v>
      </c>
      <c r="F650" s="81">
        <v>81841</v>
      </c>
      <c r="G650" s="81">
        <v>4807</v>
      </c>
      <c r="H650" s="81">
        <v>86648</v>
      </c>
      <c r="I650" s="81">
        <v>-962</v>
      </c>
      <c r="J650" s="81">
        <v>962</v>
      </c>
      <c r="K650" s="81"/>
      <c r="L650" s="81">
        <v>962</v>
      </c>
      <c r="M650" s="81">
        <v>4787</v>
      </c>
      <c r="N650" s="81">
        <v>3825</v>
      </c>
      <c r="O650" s="81"/>
      <c r="P650" s="81"/>
      <c r="Q650" s="81"/>
    </row>
    <row r="651" spans="1:17" ht="15" customHeight="1">
      <c r="A651" t="s">
        <v>130</v>
      </c>
      <c r="B651" t="s">
        <v>131</v>
      </c>
      <c r="C651" s="81">
        <v>67481</v>
      </c>
      <c r="D651" s="81">
        <v>10690</v>
      </c>
      <c r="E651" s="81">
        <v>78171</v>
      </c>
      <c r="F651" s="81">
        <v>55485</v>
      </c>
      <c r="G651" s="81">
        <v>12950</v>
      </c>
      <c r="H651" s="81">
        <v>68435</v>
      </c>
      <c r="I651" s="81">
        <v>9736</v>
      </c>
      <c r="J651" s="81">
        <v>-9736</v>
      </c>
      <c r="K651" s="81">
        <v>-5000</v>
      </c>
      <c r="L651" s="81">
        <v>-4736</v>
      </c>
      <c r="M651" s="81">
        <v>1907</v>
      </c>
      <c r="N651" s="81">
        <v>6643</v>
      </c>
      <c r="O651" s="81"/>
      <c r="P651" s="81"/>
      <c r="Q651" s="81"/>
    </row>
    <row r="652" spans="1:17" ht="15" customHeight="1">
      <c r="A652" t="s">
        <v>132</v>
      </c>
      <c r="B652" t="s">
        <v>133</v>
      </c>
      <c r="C652" s="81">
        <v>58838</v>
      </c>
      <c r="D652" s="81">
        <v>64937</v>
      </c>
      <c r="E652" s="81">
        <v>123775</v>
      </c>
      <c r="F652" s="81">
        <v>116826</v>
      </c>
      <c r="G652" s="81">
        <v>3218</v>
      </c>
      <c r="H652" s="81">
        <v>120044</v>
      </c>
      <c r="I652" s="81">
        <v>3731</v>
      </c>
      <c r="J652" s="81">
        <v>-3731</v>
      </c>
      <c r="K652" s="81">
        <v>-6571</v>
      </c>
      <c r="L652" s="81">
        <v>2840</v>
      </c>
      <c r="M652" s="81">
        <v>3049</v>
      </c>
      <c r="N652" s="81">
        <v>209</v>
      </c>
      <c r="O652" s="81"/>
      <c r="P652" s="81"/>
      <c r="Q652" s="81"/>
    </row>
    <row r="653" spans="1:17" ht="15" customHeight="1">
      <c r="A653" t="s">
        <v>134</v>
      </c>
      <c r="B653" t="s">
        <v>135</v>
      </c>
      <c r="C653" s="81">
        <v>153532</v>
      </c>
      <c r="D653" s="81">
        <v>3368</v>
      </c>
      <c r="E653" s="81">
        <v>156900</v>
      </c>
      <c r="F653" s="81">
        <v>116259</v>
      </c>
      <c r="G653" s="81">
        <v>40588</v>
      </c>
      <c r="H653" s="81">
        <v>156847</v>
      </c>
      <c r="I653" s="81">
        <v>53</v>
      </c>
      <c r="J653" s="81">
        <v>-53</v>
      </c>
      <c r="K653" s="81"/>
      <c r="L653" s="81">
        <v>-53</v>
      </c>
      <c r="M653" s="81">
        <v>4805</v>
      </c>
      <c r="N653" s="81">
        <v>4858</v>
      </c>
      <c r="O653" s="81"/>
      <c r="P653" s="81"/>
      <c r="Q653" s="81"/>
    </row>
    <row r="654" spans="1:17" ht="15" customHeight="1">
      <c r="A654" t="s">
        <v>136</v>
      </c>
      <c r="B654" t="s">
        <v>137</v>
      </c>
      <c r="C654" s="81">
        <v>116391</v>
      </c>
      <c r="D654" s="81">
        <v>39114</v>
      </c>
      <c r="E654" s="81">
        <v>155505</v>
      </c>
      <c r="F654" s="81">
        <v>151229</v>
      </c>
      <c r="G654" s="81">
        <v>3561</v>
      </c>
      <c r="H654" s="81">
        <v>154790</v>
      </c>
      <c r="I654" s="81">
        <v>715</v>
      </c>
      <c r="J654" s="81">
        <v>-715</v>
      </c>
      <c r="K654" s="81"/>
      <c r="L654" s="81">
        <v>-715</v>
      </c>
      <c r="M654" s="81">
        <v>3166</v>
      </c>
      <c r="N654" s="81">
        <v>3881</v>
      </c>
      <c r="O654" s="81"/>
      <c r="P654" s="81"/>
      <c r="Q654" s="81"/>
    </row>
    <row r="655" spans="1:17" ht="15" customHeight="1">
      <c r="A655" t="s">
        <v>138</v>
      </c>
      <c r="B655" t="s">
        <v>139</v>
      </c>
      <c r="C655" s="81">
        <v>90654</v>
      </c>
      <c r="D655" s="81">
        <v>5623</v>
      </c>
      <c r="E655" s="81">
        <v>96277</v>
      </c>
      <c r="F655" s="81">
        <v>100742</v>
      </c>
      <c r="G655" s="81">
        <v>12374</v>
      </c>
      <c r="H655" s="81">
        <v>113116</v>
      </c>
      <c r="I655" s="81">
        <v>-16839</v>
      </c>
      <c r="J655" s="81">
        <v>16839</v>
      </c>
      <c r="K655" s="81"/>
      <c r="L655" s="81">
        <v>16839</v>
      </c>
      <c r="M655" s="81">
        <v>22722</v>
      </c>
      <c r="N655" s="81">
        <v>5883</v>
      </c>
      <c r="O655" s="81"/>
      <c r="P655" s="81"/>
      <c r="Q655" s="81"/>
    </row>
    <row r="656" spans="1:17" ht="15" customHeight="1">
      <c r="A656" t="s">
        <v>140</v>
      </c>
      <c r="B656" t="s">
        <v>141</v>
      </c>
      <c r="C656" s="81">
        <v>70934</v>
      </c>
      <c r="D656" s="81">
        <v>35890</v>
      </c>
      <c r="E656" s="81">
        <v>106824</v>
      </c>
      <c r="F656" s="81">
        <v>81324</v>
      </c>
      <c r="G656" s="81">
        <v>29741</v>
      </c>
      <c r="H656" s="81">
        <v>111065</v>
      </c>
      <c r="I656" s="81">
        <v>-4241</v>
      </c>
      <c r="J656" s="81">
        <v>4241</v>
      </c>
      <c r="K656" s="81"/>
      <c r="L656" s="81">
        <v>4241</v>
      </c>
      <c r="M656" s="81">
        <v>7652</v>
      </c>
      <c r="N656" s="81">
        <v>3411</v>
      </c>
      <c r="O656" s="81"/>
      <c r="P656" s="81"/>
      <c r="Q656" s="81"/>
    </row>
    <row r="657" spans="1:17" ht="15" customHeight="1">
      <c r="A657" t="s">
        <v>142</v>
      </c>
      <c r="B657" t="s">
        <v>143</v>
      </c>
      <c r="C657" s="81">
        <v>100813</v>
      </c>
      <c r="D657" s="81">
        <v>4435</v>
      </c>
      <c r="E657" s="81">
        <v>105248</v>
      </c>
      <c r="F657" s="81">
        <v>103989</v>
      </c>
      <c r="G657" s="81">
        <v>7360</v>
      </c>
      <c r="H657" s="81">
        <v>111349</v>
      </c>
      <c r="I657" s="81">
        <v>-6101</v>
      </c>
      <c r="J657" s="81">
        <v>6101</v>
      </c>
      <c r="K657" s="81"/>
      <c r="L657" s="81">
        <v>6101</v>
      </c>
      <c r="M657" s="81">
        <v>13489</v>
      </c>
      <c r="N657" s="81">
        <v>7388</v>
      </c>
      <c r="O657" s="81"/>
      <c r="P657" s="81"/>
      <c r="Q657" s="81"/>
    </row>
    <row r="658" spans="1:17" ht="15" customHeight="1">
      <c r="A658" t="s">
        <v>144</v>
      </c>
      <c r="B658" t="s">
        <v>145</v>
      </c>
      <c r="C658" s="81">
        <v>105593</v>
      </c>
      <c r="D658" s="81">
        <v>9057</v>
      </c>
      <c r="E658" s="81">
        <v>114650</v>
      </c>
      <c r="F658" s="81">
        <v>79648</v>
      </c>
      <c r="G658" s="81">
        <v>33828</v>
      </c>
      <c r="H658" s="81">
        <v>113476</v>
      </c>
      <c r="I658" s="81">
        <v>1174</v>
      </c>
      <c r="J658" s="81">
        <v>-1174</v>
      </c>
      <c r="K658" s="81"/>
      <c r="L658" s="81">
        <v>-1174</v>
      </c>
      <c r="M658" s="81">
        <v>1424</v>
      </c>
      <c r="N658" s="81">
        <v>2598</v>
      </c>
      <c r="O658" s="81"/>
      <c r="P658" s="81"/>
      <c r="Q658" s="81"/>
    </row>
    <row r="659" spans="1:17" ht="15" customHeight="1">
      <c r="A659" t="s">
        <v>146</v>
      </c>
      <c r="B659" t="s">
        <v>147</v>
      </c>
      <c r="C659" s="81">
        <v>66446</v>
      </c>
      <c r="D659" s="81">
        <v>27621</v>
      </c>
      <c r="E659" s="81">
        <v>94067</v>
      </c>
      <c r="F659" s="81">
        <v>98797</v>
      </c>
      <c r="G659" s="81">
        <v>2681</v>
      </c>
      <c r="H659" s="81">
        <v>101478</v>
      </c>
      <c r="I659" s="81">
        <v>-7411</v>
      </c>
      <c r="J659" s="81">
        <v>7411</v>
      </c>
      <c r="K659" s="81">
        <v>1681</v>
      </c>
      <c r="L659" s="81">
        <v>-694</v>
      </c>
      <c r="M659" s="81">
        <v>722</v>
      </c>
      <c r="N659" s="81">
        <v>1416</v>
      </c>
      <c r="O659" s="81"/>
      <c r="P659" s="81">
        <v>6424</v>
      </c>
      <c r="Q659" s="81"/>
    </row>
    <row r="660" spans="1:17" ht="15" customHeight="1">
      <c r="A660" t="s">
        <v>148</v>
      </c>
      <c r="B660" t="s">
        <v>149</v>
      </c>
      <c r="C660" s="81">
        <v>56999</v>
      </c>
      <c r="D660" s="81">
        <v>14160</v>
      </c>
      <c r="E660" s="81">
        <v>71159</v>
      </c>
      <c r="F660" s="81">
        <v>76641</v>
      </c>
      <c r="G660" s="81">
        <v>2532</v>
      </c>
      <c r="H660" s="81">
        <v>79173</v>
      </c>
      <c r="I660" s="81">
        <v>-8014</v>
      </c>
      <c r="J660" s="81">
        <v>8014</v>
      </c>
      <c r="K660" s="81">
        <v>6400</v>
      </c>
      <c r="L660" s="81">
        <v>1614</v>
      </c>
      <c r="M660" s="81">
        <v>2142</v>
      </c>
      <c r="N660" s="81">
        <v>528</v>
      </c>
      <c r="O660" s="81"/>
      <c r="P660" s="81"/>
      <c r="Q660" s="81"/>
    </row>
    <row r="661" spans="1:17" ht="15" customHeight="1">
      <c r="A661" t="s">
        <v>150</v>
      </c>
      <c r="B661" t="s">
        <v>151</v>
      </c>
      <c r="C661" s="81">
        <v>31485</v>
      </c>
      <c r="D661" s="81">
        <v>19600</v>
      </c>
      <c r="E661" s="81">
        <v>51085</v>
      </c>
      <c r="F661" s="81">
        <v>46432</v>
      </c>
      <c r="G661" s="81">
        <v>5461</v>
      </c>
      <c r="H661" s="81">
        <v>51893</v>
      </c>
      <c r="I661" s="81">
        <v>-808</v>
      </c>
      <c r="J661" s="81">
        <v>808</v>
      </c>
      <c r="K661" s="81"/>
      <c r="L661" s="81">
        <v>808</v>
      </c>
      <c r="M661" s="81">
        <v>6242</v>
      </c>
      <c r="N661" s="81">
        <v>5434</v>
      </c>
      <c r="O661" s="81"/>
      <c r="P661" s="81"/>
      <c r="Q661" s="81"/>
    </row>
    <row r="662" spans="3:17" ht="15" customHeight="1"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</row>
    <row r="663" spans="1:17" ht="15" customHeight="1">
      <c r="B663" t="s">
        <v>1168</v>
      </c>
      <c r="C663" s="81">
        <v>2950745</v>
      </c>
      <c r="D663" s="81">
        <v>2727009</v>
      </c>
      <c r="E663" s="81">
        <v>5677754</v>
      </c>
      <c r="F663" s="81">
        <v>5518700</v>
      </c>
      <c r="G663" s="81">
        <v>250602</v>
      </c>
      <c r="H663" s="81">
        <v>5769302</v>
      </c>
      <c r="I663" s="81">
        <v>-91548</v>
      </c>
      <c r="J663" s="81">
        <v>91548</v>
      </c>
      <c r="K663" s="81">
        <v>103010</v>
      </c>
      <c r="L663" s="81">
        <v>9954</v>
      </c>
      <c r="M663" s="81">
        <v>139839</v>
      </c>
      <c r="N663" s="81">
        <v>129885</v>
      </c>
      <c r="O663" s="81">
        <v>28000</v>
      </c>
      <c r="P663" s="81">
        <v>6424</v>
      </c>
      <c r="Q663" s="81">
        <v>-55840</v>
      </c>
    </row>
    <row r="664" spans="3:17" ht="15" customHeight="1"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</row>
    <row r="665" spans="1:17" ht="15" customHeight="1">
      <c r="A665" t="s">
        <v>152</v>
      </c>
      <c r="B665" t="s">
        <v>153</v>
      </c>
      <c r="C665" s="81">
        <v>12253</v>
      </c>
      <c r="D665" s="81">
        <v>667413</v>
      </c>
      <c r="E665" s="81">
        <v>679666</v>
      </c>
      <c r="F665" s="81">
        <v>555437</v>
      </c>
      <c r="G665" s="81">
        <v>167748</v>
      </c>
      <c r="H665" s="81">
        <v>723185</v>
      </c>
      <c r="I665" s="81">
        <v>-43519</v>
      </c>
      <c r="J665" s="81">
        <v>43519</v>
      </c>
      <c r="K665" s="81"/>
      <c r="L665" s="81">
        <v>48018</v>
      </c>
      <c r="M665" s="81">
        <v>65938</v>
      </c>
      <c r="N665" s="81">
        <v>17920</v>
      </c>
      <c r="O665" s="81"/>
      <c r="P665" s="81"/>
      <c r="Q665" s="81">
        <v>-4499</v>
      </c>
    </row>
    <row r="666" spans="1:17" ht="15" customHeight="1">
      <c r="A666" t="s">
        <v>154</v>
      </c>
      <c r="B666" t="s">
        <v>155</v>
      </c>
      <c r="C666" s="81">
        <v>6508868</v>
      </c>
      <c r="D666" s="81">
        <v>1951228</v>
      </c>
      <c r="E666" s="81">
        <v>8460096</v>
      </c>
      <c r="F666" s="81">
        <v>7807912</v>
      </c>
      <c r="G666" s="81">
        <v>225860</v>
      </c>
      <c r="H666" s="81">
        <v>8033772</v>
      </c>
      <c r="I666" s="81">
        <v>426324</v>
      </c>
      <c r="J666" s="81">
        <v>-426324</v>
      </c>
      <c r="K666" s="81">
        <v>-650000</v>
      </c>
      <c r="L666" s="81">
        <v>16980</v>
      </c>
      <c r="M666" s="81">
        <v>105679</v>
      </c>
      <c r="N666" s="81">
        <v>88699</v>
      </c>
      <c r="O666" s="81">
        <v>300000</v>
      </c>
      <c r="P666" s="81"/>
      <c r="Q666" s="81">
        <v>-93304</v>
      </c>
    </row>
    <row r="667" spans="1:17" ht="15" customHeight="1">
      <c r="A667" t="s">
        <v>156</v>
      </c>
      <c r="B667" t="s">
        <v>157</v>
      </c>
      <c r="C667" s="81">
        <v>127004</v>
      </c>
      <c r="D667" s="81">
        <v>273821</v>
      </c>
      <c r="E667" s="81">
        <v>400825</v>
      </c>
      <c r="F667" s="81">
        <v>407048</v>
      </c>
      <c r="G667" s="81">
        <v>5560</v>
      </c>
      <c r="H667" s="81">
        <v>412608</v>
      </c>
      <c r="I667" s="81">
        <v>-11783</v>
      </c>
      <c r="J667" s="81">
        <v>11783</v>
      </c>
      <c r="K667" s="81">
        <v>3000</v>
      </c>
      <c r="L667" s="81">
        <v>-217</v>
      </c>
      <c r="M667" s="81">
        <v>930</v>
      </c>
      <c r="N667" s="81">
        <v>1147</v>
      </c>
      <c r="O667" s="81">
        <v>9000</v>
      </c>
      <c r="P667" s="81"/>
      <c r="Q667" s="81"/>
    </row>
    <row r="668" spans="1:17" ht="15" customHeight="1">
      <c r="A668" t="s">
        <v>158</v>
      </c>
      <c r="B668" t="s">
        <v>159</v>
      </c>
      <c r="C668" s="81">
        <v>230975</v>
      </c>
      <c r="D668" s="81">
        <v>367638</v>
      </c>
      <c r="E668" s="81">
        <v>598613</v>
      </c>
      <c r="F668" s="81">
        <v>579098</v>
      </c>
      <c r="G668" s="81">
        <v>7920</v>
      </c>
      <c r="H668" s="81">
        <v>587018</v>
      </c>
      <c r="I668" s="81">
        <v>11595</v>
      </c>
      <c r="J668" s="81">
        <v>-11595</v>
      </c>
      <c r="K668" s="81"/>
      <c r="L668" s="81">
        <v>-1227</v>
      </c>
      <c r="M668" s="81">
        <v>4389</v>
      </c>
      <c r="N668" s="81">
        <v>5616</v>
      </c>
      <c r="O668" s="81">
        <v>-7049</v>
      </c>
      <c r="P668" s="81">
        <v>14908</v>
      </c>
      <c r="Q668" s="81">
        <v>-18227</v>
      </c>
    </row>
    <row r="669" spans="1:17" ht="15" customHeight="1">
      <c r="A669" t="s">
        <v>160</v>
      </c>
      <c r="B669" t="s">
        <v>161</v>
      </c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</row>
    <row r="670" spans="1:17" ht="15" customHeight="1">
      <c r="A670" t="s">
        <v>162</v>
      </c>
      <c r="B670" t="s">
        <v>163</v>
      </c>
      <c r="C670" s="81">
        <v>25084</v>
      </c>
      <c r="D670" s="81">
        <v>59363</v>
      </c>
      <c r="E670" s="81">
        <v>84447</v>
      </c>
      <c r="F670" s="81">
        <v>76145</v>
      </c>
      <c r="G670" s="81">
        <v>6312</v>
      </c>
      <c r="H670" s="81">
        <v>82457</v>
      </c>
      <c r="I670" s="81">
        <v>1990</v>
      </c>
      <c r="J670" s="81">
        <v>-1990</v>
      </c>
      <c r="K670" s="81">
        <v>-2500</v>
      </c>
      <c r="L670" s="81">
        <v>1010</v>
      </c>
      <c r="M670" s="81">
        <v>1652</v>
      </c>
      <c r="N670" s="81">
        <v>642</v>
      </c>
      <c r="O670" s="81"/>
      <c r="P670" s="81">
        <v>-500</v>
      </c>
      <c r="Q670" s="81"/>
    </row>
    <row r="671" spans="1:17" ht="15" customHeight="1">
      <c r="A671" t="s">
        <v>164</v>
      </c>
      <c r="B671" t="s">
        <v>165</v>
      </c>
      <c r="C671" s="81">
        <v>76203</v>
      </c>
      <c r="D671" s="81">
        <v>23938</v>
      </c>
      <c r="E671" s="81">
        <v>100141</v>
      </c>
      <c r="F671" s="81">
        <v>81019</v>
      </c>
      <c r="G671" s="81">
        <v>12857</v>
      </c>
      <c r="H671" s="81">
        <v>93876</v>
      </c>
      <c r="I671" s="81">
        <v>6265</v>
      </c>
      <c r="J671" s="81">
        <v>-6265</v>
      </c>
      <c r="K671" s="81"/>
      <c r="L671" s="81">
        <v>-6265</v>
      </c>
      <c r="M671" s="81">
        <v>1097</v>
      </c>
      <c r="N671" s="81">
        <v>7362</v>
      </c>
      <c r="O671" s="81"/>
      <c r="P671" s="81"/>
      <c r="Q671" s="81"/>
    </row>
    <row r="672" spans="1:17" ht="15" customHeight="1">
      <c r="A672" t="s">
        <v>166</v>
      </c>
      <c r="B672" t="s">
        <v>167</v>
      </c>
      <c r="C672" s="81">
        <v>97028</v>
      </c>
      <c r="D672" s="81">
        <v>101926</v>
      </c>
      <c r="E672" s="81">
        <v>198954</v>
      </c>
      <c r="F672" s="81">
        <v>199484</v>
      </c>
      <c r="G672" s="81">
        <v>12300</v>
      </c>
      <c r="H672" s="81">
        <v>211784</v>
      </c>
      <c r="I672" s="81">
        <v>-12830</v>
      </c>
      <c r="J672" s="81">
        <v>12830</v>
      </c>
      <c r="K672" s="81"/>
      <c r="L672" s="81">
        <v>-2170</v>
      </c>
      <c r="M672" s="81">
        <v>1834</v>
      </c>
      <c r="N672" s="81">
        <v>4004</v>
      </c>
      <c r="O672" s="81"/>
      <c r="P672" s="81">
        <v>15000</v>
      </c>
      <c r="Q672" s="81"/>
    </row>
    <row r="673" spans="1:17" ht="15" customHeight="1">
      <c r="A673" t="s">
        <v>168</v>
      </c>
      <c r="B673" t="s">
        <v>169</v>
      </c>
      <c r="C673" s="81">
        <v>93417</v>
      </c>
      <c r="D673" s="81">
        <v>216241</v>
      </c>
      <c r="E673" s="81">
        <v>309658</v>
      </c>
      <c r="F673" s="81">
        <v>300278</v>
      </c>
      <c r="G673" s="81">
        <v>5922</v>
      </c>
      <c r="H673" s="81">
        <v>306200</v>
      </c>
      <c r="I673" s="81">
        <v>3458</v>
      </c>
      <c r="J673" s="81">
        <v>-3458</v>
      </c>
      <c r="K673" s="81"/>
      <c r="L673" s="81">
        <v>-3458</v>
      </c>
      <c r="M673" s="81">
        <v>1565</v>
      </c>
      <c r="N673" s="81">
        <v>5023</v>
      </c>
      <c r="O673" s="81"/>
      <c r="P673" s="81"/>
      <c r="Q673" s="81"/>
    </row>
    <row r="674" spans="1:17" ht="15" customHeight="1">
      <c r="A674" t="s">
        <v>170</v>
      </c>
      <c r="B674" t="s">
        <v>171</v>
      </c>
      <c r="C674" s="81">
        <v>16549</v>
      </c>
      <c r="D674" s="81">
        <v>16268</v>
      </c>
      <c r="E674" s="81">
        <v>32817</v>
      </c>
      <c r="F674" s="81">
        <v>26170</v>
      </c>
      <c r="G674" s="81">
        <v>7004</v>
      </c>
      <c r="H674" s="81">
        <v>33174</v>
      </c>
      <c r="I674" s="81">
        <v>-357</v>
      </c>
      <c r="J674" s="81">
        <v>357</v>
      </c>
      <c r="K674" s="81"/>
      <c r="L674" s="81">
        <v>357</v>
      </c>
      <c r="M674" s="81">
        <v>1427</v>
      </c>
      <c r="N674" s="81">
        <v>1070</v>
      </c>
      <c r="O674" s="81"/>
      <c r="P674" s="81"/>
      <c r="Q674" s="81"/>
    </row>
    <row r="675" spans="1:17" ht="15" customHeight="1">
      <c r="A675" t="s">
        <v>172</v>
      </c>
      <c r="B675" t="s">
        <v>173</v>
      </c>
      <c r="C675" s="81">
        <v>53026</v>
      </c>
      <c r="D675" s="81">
        <v>84685</v>
      </c>
      <c r="E675" s="81">
        <v>137711</v>
      </c>
      <c r="F675" s="81">
        <v>129728</v>
      </c>
      <c r="G675" s="81">
        <v>10453</v>
      </c>
      <c r="H675" s="81">
        <v>140181</v>
      </c>
      <c r="I675" s="81">
        <v>-2470</v>
      </c>
      <c r="J675" s="81">
        <v>2470</v>
      </c>
      <c r="K675" s="81"/>
      <c r="L675" s="81">
        <v>2470</v>
      </c>
      <c r="M675" s="81">
        <v>8313</v>
      </c>
      <c r="N675" s="81">
        <v>5843</v>
      </c>
      <c r="O675" s="81"/>
      <c r="P675" s="81"/>
      <c r="Q675" s="81"/>
    </row>
    <row r="676" spans="1:17" ht="15" customHeight="1">
      <c r="A676" t="s">
        <v>174</v>
      </c>
      <c r="B676" t="s">
        <v>175</v>
      </c>
      <c r="C676" s="81">
        <v>90837</v>
      </c>
      <c r="D676" s="81">
        <v>85551</v>
      </c>
      <c r="E676" s="81">
        <v>176388</v>
      </c>
      <c r="F676" s="81">
        <v>173612</v>
      </c>
      <c r="G676" s="81">
        <v>768</v>
      </c>
      <c r="H676" s="81">
        <v>174380</v>
      </c>
      <c r="I676" s="81">
        <v>2008</v>
      </c>
      <c r="J676" s="81">
        <v>-2008</v>
      </c>
      <c r="K676" s="81"/>
      <c r="L676" s="81">
        <v>-2008</v>
      </c>
      <c r="M676" s="81">
        <v>2176</v>
      </c>
      <c r="N676" s="81">
        <v>4184</v>
      </c>
      <c r="O676" s="81"/>
      <c r="P676" s="81"/>
      <c r="Q676" s="81"/>
    </row>
    <row r="677" spans="1:17" ht="15" customHeight="1">
      <c r="A677" t="s">
        <v>176</v>
      </c>
      <c r="B677" t="s">
        <v>177</v>
      </c>
      <c r="C677" s="81">
        <v>214656</v>
      </c>
      <c r="D677" s="81">
        <v>148411</v>
      </c>
      <c r="E677" s="81">
        <v>363067</v>
      </c>
      <c r="F677" s="81">
        <v>342280</v>
      </c>
      <c r="G677" s="81">
        <v>14713</v>
      </c>
      <c r="H677" s="81">
        <v>356993</v>
      </c>
      <c r="I677" s="81">
        <v>6074</v>
      </c>
      <c r="J677" s="81">
        <v>-6074</v>
      </c>
      <c r="K677" s="81"/>
      <c r="L677" s="81">
        <v>-6074</v>
      </c>
      <c r="M677" s="81">
        <v>5825</v>
      </c>
      <c r="N677" s="81">
        <v>11899</v>
      </c>
      <c r="O677" s="81"/>
      <c r="P677" s="81"/>
      <c r="Q677" s="81"/>
    </row>
    <row r="678" spans="1:17" ht="15" customHeight="1">
      <c r="A678" t="s">
        <v>178</v>
      </c>
      <c r="B678" t="s">
        <v>179</v>
      </c>
      <c r="C678" s="81">
        <v>36134</v>
      </c>
      <c r="D678" s="81">
        <v>55602</v>
      </c>
      <c r="E678" s="81">
        <v>91736</v>
      </c>
      <c r="F678" s="81">
        <v>90140</v>
      </c>
      <c r="G678" s="81">
        <v>9718</v>
      </c>
      <c r="H678" s="81">
        <v>99858</v>
      </c>
      <c r="I678" s="81">
        <v>-8122</v>
      </c>
      <c r="J678" s="81">
        <v>8122</v>
      </c>
      <c r="K678" s="81"/>
      <c r="L678" s="81">
        <v>4122</v>
      </c>
      <c r="M678" s="81">
        <v>6132</v>
      </c>
      <c r="N678" s="81">
        <v>2010</v>
      </c>
      <c r="O678" s="81"/>
      <c r="P678" s="81">
        <v>4000</v>
      </c>
      <c r="Q678" s="81"/>
    </row>
    <row r="679" spans="1:17" ht="15" customHeight="1">
      <c r="A679" t="s">
        <v>180</v>
      </c>
      <c r="B679" t="s">
        <v>181</v>
      </c>
      <c r="C679" s="81">
        <v>23525</v>
      </c>
      <c r="D679" s="81">
        <v>22412</v>
      </c>
      <c r="E679" s="81">
        <v>45937</v>
      </c>
      <c r="F679" s="81">
        <v>46338</v>
      </c>
      <c r="G679" s="81">
        <v>4158</v>
      </c>
      <c r="H679" s="81">
        <v>50496</v>
      </c>
      <c r="I679" s="81">
        <v>-4559</v>
      </c>
      <c r="J679" s="81">
        <v>4559</v>
      </c>
      <c r="K679" s="81"/>
      <c r="L679" s="81">
        <v>2559</v>
      </c>
      <c r="M679" s="81">
        <v>3423</v>
      </c>
      <c r="N679" s="81">
        <v>864</v>
      </c>
      <c r="O679" s="81"/>
      <c r="P679" s="81">
        <v>2000</v>
      </c>
      <c r="Q679" s="81"/>
    </row>
    <row r="680" spans="1:17" ht="15" customHeight="1">
      <c r="A680" t="s">
        <v>182</v>
      </c>
      <c r="B680" t="s">
        <v>183</v>
      </c>
      <c r="C680" s="81">
        <v>45615</v>
      </c>
      <c r="D680" s="81">
        <v>80963</v>
      </c>
      <c r="E680" s="81">
        <v>126578</v>
      </c>
      <c r="F680" s="81">
        <v>124996</v>
      </c>
      <c r="G680" s="81">
        <v>7071</v>
      </c>
      <c r="H680" s="81">
        <v>132067</v>
      </c>
      <c r="I680" s="81">
        <v>-5489</v>
      </c>
      <c r="J680" s="81">
        <v>5489</v>
      </c>
      <c r="K680" s="81"/>
      <c r="L680" s="81">
        <v>5489</v>
      </c>
      <c r="M680" s="81">
        <v>16134</v>
      </c>
      <c r="N680" s="81">
        <v>10645</v>
      </c>
      <c r="O680" s="81"/>
      <c r="P680" s="81"/>
      <c r="Q680" s="81"/>
    </row>
    <row r="681" spans="1:17" ht="15" customHeight="1">
      <c r="A681" t="s">
        <v>184</v>
      </c>
      <c r="B681" t="s">
        <v>185</v>
      </c>
      <c r="C681" s="81">
        <v>129116</v>
      </c>
      <c r="D681" s="81">
        <v>105734</v>
      </c>
      <c r="E681" s="81">
        <v>234850</v>
      </c>
      <c r="F681" s="81">
        <v>229708</v>
      </c>
      <c r="G681" s="81">
        <v>1496</v>
      </c>
      <c r="H681" s="81">
        <v>231204</v>
      </c>
      <c r="I681" s="81">
        <v>3646</v>
      </c>
      <c r="J681" s="81">
        <v>-3646</v>
      </c>
      <c r="K681" s="81"/>
      <c r="L681" s="81">
        <v>-3646</v>
      </c>
      <c r="M681" s="81">
        <v>4590</v>
      </c>
      <c r="N681" s="81">
        <v>8236</v>
      </c>
      <c r="O681" s="81"/>
      <c r="P681" s="81"/>
      <c r="Q681" s="81"/>
    </row>
    <row r="682" spans="1:17" ht="15" customHeight="1">
      <c r="A682" t="s">
        <v>186</v>
      </c>
      <c r="B682" t="s">
        <v>187</v>
      </c>
      <c r="C682" s="81">
        <v>31010</v>
      </c>
      <c r="D682" s="81">
        <v>37058</v>
      </c>
      <c r="E682" s="81">
        <v>68068</v>
      </c>
      <c r="F682" s="81">
        <v>64982</v>
      </c>
      <c r="G682" s="81">
        <v>4887</v>
      </c>
      <c r="H682" s="81">
        <v>69869</v>
      </c>
      <c r="I682" s="81">
        <v>-1801</v>
      </c>
      <c r="J682" s="81">
        <v>1801</v>
      </c>
      <c r="K682" s="81"/>
      <c r="L682" s="81">
        <v>1801</v>
      </c>
      <c r="M682" s="81">
        <v>2975</v>
      </c>
      <c r="N682" s="81">
        <v>1174</v>
      </c>
      <c r="O682" s="81"/>
      <c r="P682" s="81"/>
      <c r="Q682" s="81"/>
    </row>
    <row r="683" spans="1:17" ht="15" customHeight="1">
      <c r="A683" t="s">
        <v>188</v>
      </c>
      <c r="B683" t="s">
        <v>189</v>
      </c>
      <c r="C683" s="81">
        <v>78257</v>
      </c>
      <c r="D683" s="81">
        <v>110895</v>
      </c>
      <c r="E683" s="81">
        <v>189152</v>
      </c>
      <c r="F683" s="81">
        <v>182200</v>
      </c>
      <c r="G683" s="81">
        <v>6397</v>
      </c>
      <c r="H683" s="81">
        <v>188597</v>
      </c>
      <c r="I683" s="81">
        <v>555</v>
      </c>
      <c r="J683" s="81">
        <v>-555</v>
      </c>
      <c r="K683" s="81"/>
      <c r="L683" s="81">
        <v>-555</v>
      </c>
      <c r="M683" s="81">
        <v>2905</v>
      </c>
      <c r="N683" s="81">
        <v>3460</v>
      </c>
      <c r="O683" s="81"/>
      <c r="P683" s="81"/>
      <c r="Q683" s="81"/>
    </row>
    <row r="684" spans="1:17" ht="15" customHeight="1">
      <c r="A684" t="s">
        <v>190</v>
      </c>
      <c r="B684" t="s">
        <v>191</v>
      </c>
      <c r="C684" s="81">
        <v>17496</v>
      </c>
      <c r="D684" s="81">
        <v>38901</v>
      </c>
      <c r="E684" s="81">
        <v>56397</v>
      </c>
      <c r="F684" s="81">
        <v>53704</v>
      </c>
      <c r="G684" s="81">
        <v>7116</v>
      </c>
      <c r="H684" s="81">
        <v>60820</v>
      </c>
      <c r="I684" s="81">
        <v>-4423</v>
      </c>
      <c r="J684" s="81">
        <v>4423</v>
      </c>
      <c r="K684" s="81"/>
      <c r="L684" s="81">
        <v>423</v>
      </c>
      <c r="M684" s="81">
        <v>1842</v>
      </c>
      <c r="N684" s="81">
        <v>1419</v>
      </c>
      <c r="O684" s="81"/>
      <c r="P684" s="81">
        <v>4000</v>
      </c>
      <c r="Q684" s="81"/>
    </row>
    <row r="685" spans="1:17" ht="15" customHeight="1">
      <c r="A685" t="s">
        <v>192</v>
      </c>
      <c r="B685" t="s">
        <v>193</v>
      </c>
      <c r="C685" s="81">
        <v>46165</v>
      </c>
      <c r="D685" s="81">
        <v>24464</v>
      </c>
      <c r="E685" s="81">
        <v>70629</v>
      </c>
      <c r="F685" s="81">
        <v>43323</v>
      </c>
      <c r="G685" s="81">
        <v>26718</v>
      </c>
      <c r="H685" s="81">
        <v>70041</v>
      </c>
      <c r="I685" s="81">
        <v>588</v>
      </c>
      <c r="J685" s="81">
        <v>-588</v>
      </c>
      <c r="K685" s="81"/>
      <c r="L685" s="81">
        <v>-588</v>
      </c>
      <c r="M685" s="81">
        <v>4175</v>
      </c>
      <c r="N685" s="81">
        <v>4763</v>
      </c>
      <c r="O685" s="81"/>
      <c r="P685" s="81"/>
      <c r="Q685" s="81"/>
    </row>
    <row r="686" spans="1:17" ht="15" customHeight="1">
      <c r="A686" t="s">
        <v>194</v>
      </c>
      <c r="B686" t="s">
        <v>195</v>
      </c>
      <c r="C686" s="81">
        <v>71120</v>
      </c>
      <c r="D686" s="81">
        <v>181643</v>
      </c>
      <c r="E686" s="81">
        <v>252763</v>
      </c>
      <c r="F686" s="81">
        <v>246524</v>
      </c>
      <c r="G686" s="81">
        <v>6074</v>
      </c>
      <c r="H686" s="81">
        <v>252598</v>
      </c>
      <c r="I686" s="81">
        <v>165</v>
      </c>
      <c r="J686" s="81">
        <v>-165</v>
      </c>
      <c r="K686" s="81"/>
      <c r="L686" s="81">
        <v>-165</v>
      </c>
      <c r="M686" s="81">
        <v>1225</v>
      </c>
      <c r="N686" s="81">
        <v>1390</v>
      </c>
      <c r="O686" s="81"/>
      <c r="P686" s="81"/>
      <c r="Q686" s="81"/>
    </row>
    <row r="687" spans="1:17" ht="15" customHeight="1">
      <c r="A687" t="s">
        <v>196</v>
      </c>
      <c r="B687" t="s">
        <v>197</v>
      </c>
      <c r="C687" s="81">
        <v>277113</v>
      </c>
      <c r="D687" s="81">
        <v>10263</v>
      </c>
      <c r="E687" s="81">
        <v>287376</v>
      </c>
      <c r="F687" s="81">
        <v>206865</v>
      </c>
      <c r="G687" s="81">
        <v>53827</v>
      </c>
      <c r="H687" s="81">
        <v>260692</v>
      </c>
      <c r="I687" s="81">
        <v>26684</v>
      </c>
      <c r="J687" s="81">
        <v>-26684</v>
      </c>
      <c r="K687" s="81">
        <v>-42000</v>
      </c>
      <c r="L687" s="81">
        <v>17904</v>
      </c>
      <c r="M687" s="81">
        <v>24551</v>
      </c>
      <c r="N687" s="81">
        <v>6647</v>
      </c>
      <c r="O687" s="81"/>
      <c r="P687" s="81">
        <v>4000</v>
      </c>
      <c r="Q687" s="81">
        <v>-6588</v>
      </c>
    </row>
    <row r="688" spans="1:17" ht="15" customHeight="1">
      <c r="A688" t="s">
        <v>198</v>
      </c>
      <c r="B688" t="s">
        <v>199</v>
      </c>
      <c r="C688" s="81">
        <v>17036</v>
      </c>
      <c r="D688" s="81">
        <v>26853</v>
      </c>
      <c r="E688" s="81">
        <v>43889</v>
      </c>
      <c r="F688" s="81">
        <v>34853</v>
      </c>
      <c r="G688" s="81">
        <v>11571</v>
      </c>
      <c r="H688" s="81">
        <v>46424</v>
      </c>
      <c r="I688" s="81">
        <v>-2535</v>
      </c>
      <c r="J688" s="81">
        <v>2535</v>
      </c>
      <c r="K688" s="81"/>
      <c r="L688" s="81">
        <v>535</v>
      </c>
      <c r="M688" s="81">
        <v>535</v>
      </c>
      <c r="N688" s="81"/>
      <c r="O688" s="81"/>
      <c r="P688" s="81">
        <v>2000</v>
      </c>
      <c r="Q688" s="81"/>
    </row>
    <row r="689" spans="1:17" ht="15" customHeight="1">
      <c r="A689" t="s">
        <v>200</v>
      </c>
      <c r="B689" t="s">
        <v>201</v>
      </c>
      <c r="C689" s="81">
        <v>42125</v>
      </c>
      <c r="D689" s="81">
        <v>73343</v>
      </c>
      <c r="E689" s="81">
        <v>115468</v>
      </c>
      <c r="F689" s="81">
        <v>117892</v>
      </c>
      <c r="G689" s="81">
        <v>3852</v>
      </c>
      <c r="H689" s="81">
        <v>121744</v>
      </c>
      <c r="I689" s="81">
        <v>-6276</v>
      </c>
      <c r="J689" s="81">
        <v>6276</v>
      </c>
      <c r="K689" s="81"/>
      <c r="L689" s="81">
        <v>276</v>
      </c>
      <c r="M689" s="81">
        <v>2317</v>
      </c>
      <c r="N689" s="81">
        <v>2041</v>
      </c>
      <c r="O689" s="81"/>
      <c r="P689" s="81">
        <v>6000</v>
      </c>
      <c r="Q689" s="81"/>
    </row>
    <row r="690" spans="1:17" ht="15" customHeight="1">
      <c r="A690" t="s">
        <v>202</v>
      </c>
      <c r="B690" t="s">
        <v>203</v>
      </c>
      <c r="C690" s="81">
        <v>41918</v>
      </c>
      <c r="D690" s="81">
        <v>24864</v>
      </c>
      <c r="E690" s="81">
        <v>66782</v>
      </c>
      <c r="F690" s="81">
        <v>51981</v>
      </c>
      <c r="G690" s="81">
        <v>16298</v>
      </c>
      <c r="H690" s="81">
        <v>68279</v>
      </c>
      <c r="I690" s="81">
        <v>-1497</v>
      </c>
      <c r="J690" s="81">
        <v>1497</v>
      </c>
      <c r="K690" s="81"/>
      <c r="L690" s="81">
        <v>1497</v>
      </c>
      <c r="M690" s="81">
        <v>3769</v>
      </c>
      <c r="N690" s="81">
        <v>2272</v>
      </c>
      <c r="O690" s="81"/>
      <c r="P690" s="81"/>
      <c r="Q690" s="81"/>
    </row>
    <row r="691" spans="3:17" ht="15" customHeight="1"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</row>
    <row r="692" spans="1:17" ht="15" customHeight="1">
      <c r="B692" t="s">
        <v>1168</v>
      </c>
      <c r="C692" s="81">
        <v>8402530</v>
      </c>
      <c r="D692" s="81">
        <v>4789478</v>
      </c>
      <c r="E692" s="81">
        <v>13192008</v>
      </c>
      <c r="F692" s="81">
        <v>12171717</v>
      </c>
      <c r="G692" s="81">
        <v>636600</v>
      </c>
      <c r="H692" s="81">
        <v>12808317</v>
      </c>
      <c r="I692" s="81">
        <v>383691</v>
      </c>
      <c r="J692" s="81">
        <v>-383691</v>
      </c>
      <c r="K692" s="81">
        <v>-691500</v>
      </c>
      <c r="L692" s="81">
        <v>77068</v>
      </c>
      <c r="M692" s="81">
        <v>275398</v>
      </c>
      <c r="N692" s="81">
        <v>198330</v>
      </c>
      <c r="O692" s="81">
        <v>301951</v>
      </c>
      <c r="P692" s="81">
        <v>51408</v>
      </c>
      <c r="Q692" s="81">
        <v>-122618</v>
      </c>
    </row>
    <row r="693" spans="3:17" ht="15" customHeight="1"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</row>
    <row r="694" spans="1:17" ht="15" customHeight="1">
      <c r="A694" t="s">
        <v>204</v>
      </c>
      <c r="B694" t="s">
        <v>205</v>
      </c>
      <c r="C694" s="81">
        <v>789</v>
      </c>
      <c r="D694" s="81">
        <v>636913</v>
      </c>
      <c r="E694" s="81">
        <v>637702</v>
      </c>
      <c r="F694" s="81">
        <v>641907</v>
      </c>
      <c r="G694" s="81">
        <v>0</v>
      </c>
      <c r="H694" s="81">
        <v>641907</v>
      </c>
      <c r="I694" s="81">
        <v>-4205</v>
      </c>
      <c r="J694" s="81">
        <v>4205</v>
      </c>
      <c r="K694" s="81"/>
      <c r="L694" s="81">
        <v>4205</v>
      </c>
      <c r="M694" s="81">
        <v>6618</v>
      </c>
      <c r="N694" s="81">
        <v>2413</v>
      </c>
      <c r="O694" s="81"/>
      <c r="P694" s="81"/>
      <c r="Q694" s="81"/>
    </row>
    <row r="695" spans="1:17" ht="15" customHeight="1">
      <c r="A695" t="s">
        <v>206</v>
      </c>
      <c r="B695" t="s">
        <v>207</v>
      </c>
      <c r="C695" s="81">
        <v>168935</v>
      </c>
      <c r="D695" s="81">
        <v>34779</v>
      </c>
      <c r="E695" s="81">
        <v>203714</v>
      </c>
      <c r="F695" s="81">
        <v>200758</v>
      </c>
      <c r="G695" s="81">
        <v>3389</v>
      </c>
      <c r="H695" s="81">
        <v>204147</v>
      </c>
      <c r="I695" s="81">
        <v>-433</v>
      </c>
      <c r="J695" s="81">
        <v>433</v>
      </c>
      <c r="K695" s="81"/>
      <c r="L695" s="81">
        <v>433</v>
      </c>
      <c r="M695" s="81">
        <v>433</v>
      </c>
      <c r="N695" s="81"/>
      <c r="O695" s="81"/>
      <c r="P695" s="81"/>
      <c r="Q695" s="81"/>
    </row>
    <row r="696" spans="1:17" ht="15" customHeight="1">
      <c r="A696" t="s">
        <v>208</v>
      </c>
      <c r="B696" t="s">
        <v>209</v>
      </c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</row>
    <row r="697" spans="1:17" ht="15" customHeight="1">
      <c r="A697" t="s">
        <v>210</v>
      </c>
      <c r="B697" t="s">
        <v>211</v>
      </c>
      <c r="C697" s="81">
        <v>89872</v>
      </c>
      <c r="D697" s="81">
        <v>12753</v>
      </c>
      <c r="E697" s="81">
        <v>102625</v>
      </c>
      <c r="F697" s="81">
        <v>97343</v>
      </c>
      <c r="G697" s="81">
        <v>12842</v>
      </c>
      <c r="H697" s="81">
        <v>110185</v>
      </c>
      <c r="I697" s="81">
        <v>-7560</v>
      </c>
      <c r="J697" s="81">
        <v>7560</v>
      </c>
      <c r="K697" s="81"/>
      <c r="L697" s="81">
        <v>7560</v>
      </c>
      <c r="M697" s="81">
        <v>12444</v>
      </c>
      <c r="N697" s="81">
        <v>4884</v>
      </c>
      <c r="O697" s="81"/>
      <c r="P697" s="81"/>
      <c r="Q697" s="81"/>
    </row>
    <row r="698" spans="1:17" ht="15" customHeight="1">
      <c r="A698" t="s">
        <v>212</v>
      </c>
      <c r="B698" t="s">
        <v>213</v>
      </c>
      <c r="C698" s="81">
        <v>45817</v>
      </c>
      <c r="D698" s="81">
        <v>6567</v>
      </c>
      <c r="E698" s="81">
        <v>52384</v>
      </c>
      <c r="F698" s="81">
        <v>53105</v>
      </c>
      <c r="G698" s="81">
        <v>1239</v>
      </c>
      <c r="H698" s="81">
        <v>54344</v>
      </c>
      <c r="I698" s="81">
        <v>-1960</v>
      </c>
      <c r="J698" s="81">
        <v>1960</v>
      </c>
      <c r="K698" s="81">
        <v>500</v>
      </c>
      <c r="L698" s="81">
        <v>1460</v>
      </c>
      <c r="M698" s="81">
        <v>5495</v>
      </c>
      <c r="N698" s="81">
        <v>4035</v>
      </c>
      <c r="O698" s="81"/>
      <c r="P698" s="81"/>
      <c r="Q698" s="81"/>
    </row>
    <row r="699" spans="1:17" ht="15" customHeight="1">
      <c r="A699" t="s">
        <v>214</v>
      </c>
      <c r="B699" t="s">
        <v>215</v>
      </c>
      <c r="C699" s="81">
        <v>85834</v>
      </c>
      <c r="D699" s="81">
        <v>4912</v>
      </c>
      <c r="E699" s="81">
        <v>90746</v>
      </c>
      <c r="F699" s="81">
        <v>85835</v>
      </c>
      <c r="G699" s="81">
        <v>4686</v>
      </c>
      <c r="H699" s="81">
        <v>90521</v>
      </c>
      <c r="I699" s="81">
        <v>225</v>
      </c>
      <c r="J699" s="81">
        <v>-225</v>
      </c>
      <c r="K699" s="81"/>
      <c r="L699" s="81">
        <v>-225</v>
      </c>
      <c r="M699" s="81">
        <v>8833</v>
      </c>
      <c r="N699" s="81">
        <v>9058</v>
      </c>
      <c r="O699" s="81"/>
      <c r="P699" s="81"/>
      <c r="Q699" s="81"/>
    </row>
    <row r="700" spans="1:17" ht="15" customHeight="1">
      <c r="A700" t="s">
        <v>216</v>
      </c>
      <c r="B700" t="s">
        <v>217</v>
      </c>
      <c r="C700" s="81">
        <v>132809</v>
      </c>
      <c r="D700" s="81">
        <v>204210</v>
      </c>
      <c r="E700" s="81">
        <v>337019</v>
      </c>
      <c r="F700" s="81">
        <v>339776</v>
      </c>
      <c r="G700" s="81">
        <v>2652</v>
      </c>
      <c r="H700" s="81">
        <v>342428</v>
      </c>
      <c r="I700" s="81">
        <v>-5409</v>
      </c>
      <c r="J700" s="81">
        <v>5409</v>
      </c>
      <c r="K700" s="81"/>
      <c r="L700" s="81">
        <v>5409</v>
      </c>
      <c r="M700" s="81">
        <v>13442</v>
      </c>
      <c r="N700" s="81">
        <v>8033</v>
      </c>
      <c r="O700" s="81"/>
      <c r="P700" s="81"/>
      <c r="Q700" s="81"/>
    </row>
    <row r="701" spans="1:17" ht="15" customHeight="1">
      <c r="A701" t="s">
        <v>218</v>
      </c>
      <c r="B701" t="s">
        <v>219</v>
      </c>
      <c r="C701" s="81">
        <v>272525</v>
      </c>
      <c r="D701" s="81">
        <v>8544</v>
      </c>
      <c r="E701" s="81">
        <v>281069</v>
      </c>
      <c r="F701" s="81">
        <v>224920</v>
      </c>
      <c r="G701" s="81">
        <v>56569</v>
      </c>
      <c r="H701" s="81">
        <v>281489</v>
      </c>
      <c r="I701" s="81">
        <v>-420</v>
      </c>
      <c r="J701" s="81">
        <v>420</v>
      </c>
      <c r="K701" s="81"/>
      <c r="L701" s="81">
        <v>420</v>
      </c>
      <c r="M701" s="81">
        <v>11905</v>
      </c>
      <c r="N701" s="81">
        <v>11485</v>
      </c>
      <c r="O701" s="81"/>
      <c r="P701" s="81"/>
      <c r="Q701" s="81"/>
    </row>
    <row r="702" spans="1:17" ht="15" customHeight="1">
      <c r="A702" t="s">
        <v>220</v>
      </c>
      <c r="B702" t="s">
        <v>221</v>
      </c>
      <c r="C702" s="81">
        <v>193052</v>
      </c>
      <c r="D702" s="81">
        <v>31376</v>
      </c>
      <c r="E702" s="81">
        <v>224428</v>
      </c>
      <c r="F702" s="81">
        <v>217454</v>
      </c>
      <c r="G702" s="81">
        <v>4836</v>
      </c>
      <c r="H702" s="81">
        <v>222290</v>
      </c>
      <c r="I702" s="81">
        <v>2138</v>
      </c>
      <c r="J702" s="81">
        <v>-2138</v>
      </c>
      <c r="K702" s="81"/>
      <c r="L702" s="81">
        <v>-2138</v>
      </c>
      <c r="M702" s="81">
        <v>5675</v>
      </c>
      <c r="N702" s="81">
        <v>7813</v>
      </c>
      <c r="O702" s="81"/>
      <c r="P702" s="81"/>
      <c r="Q702" s="81"/>
    </row>
    <row r="703" spans="1:17" ht="15" customHeight="1">
      <c r="A703" t="s">
        <v>222</v>
      </c>
      <c r="B703" t="s">
        <v>223</v>
      </c>
      <c r="C703" s="81">
        <v>74713</v>
      </c>
      <c r="D703" s="81">
        <v>883</v>
      </c>
      <c r="E703" s="81">
        <v>75596</v>
      </c>
      <c r="F703" s="81">
        <v>68717</v>
      </c>
      <c r="G703" s="81">
        <v>8538</v>
      </c>
      <c r="H703" s="81">
        <v>77255</v>
      </c>
      <c r="I703" s="81">
        <v>-1659</v>
      </c>
      <c r="J703" s="81">
        <v>1659</v>
      </c>
      <c r="K703" s="81"/>
      <c r="L703" s="81">
        <v>1659</v>
      </c>
      <c r="M703" s="81">
        <v>2914</v>
      </c>
      <c r="N703" s="81">
        <v>1255</v>
      </c>
      <c r="O703" s="81"/>
      <c r="P703" s="81"/>
      <c r="Q703" s="81"/>
    </row>
    <row r="704" spans="1:17" ht="15" customHeight="1">
      <c r="A704" t="s">
        <v>224</v>
      </c>
      <c r="B704" t="s">
        <v>225</v>
      </c>
      <c r="C704" s="81">
        <v>67177</v>
      </c>
      <c r="D704" s="81">
        <v>906</v>
      </c>
      <c r="E704" s="81">
        <v>68083</v>
      </c>
      <c r="F704" s="81">
        <v>63998</v>
      </c>
      <c r="G704" s="81">
        <v>4458</v>
      </c>
      <c r="H704" s="81">
        <v>68456</v>
      </c>
      <c r="I704" s="81">
        <v>-373</v>
      </c>
      <c r="J704" s="81">
        <v>373</v>
      </c>
      <c r="K704" s="81"/>
      <c r="L704" s="81">
        <v>373</v>
      </c>
      <c r="M704" s="81">
        <v>379</v>
      </c>
      <c r="N704" s="81">
        <v>6</v>
      </c>
      <c r="O704" s="81"/>
      <c r="P704" s="81"/>
      <c r="Q704" s="81"/>
    </row>
    <row r="705" spans="1:17" ht="15" customHeight="1">
      <c r="A705" t="s">
        <v>226</v>
      </c>
      <c r="B705" t="s">
        <v>227</v>
      </c>
      <c r="C705" s="81">
        <v>229024</v>
      </c>
      <c r="D705" s="81">
        <v>10132</v>
      </c>
      <c r="E705" s="81">
        <v>239156</v>
      </c>
      <c r="F705" s="81">
        <v>205703</v>
      </c>
      <c r="G705" s="81">
        <v>18743</v>
      </c>
      <c r="H705" s="81">
        <v>224446</v>
      </c>
      <c r="I705" s="81">
        <v>14710</v>
      </c>
      <c r="J705" s="81">
        <v>-14710</v>
      </c>
      <c r="K705" s="81">
        <v>-10000</v>
      </c>
      <c r="L705" s="81">
        <v>-4710</v>
      </c>
      <c r="M705" s="81">
        <v>4165</v>
      </c>
      <c r="N705" s="81">
        <v>8875</v>
      </c>
      <c r="O705" s="81"/>
      <c r="P705" s="81"/>
      <c r="Q705" s="81"/>
    </row>
    <row r="706" spans="1:17" ht="15" customHeight="1">
      <c r="A706" t="s">
        <v>228</v>
      </c>
      <c r="B706" t="s">
        <v>229</v>
      </c>
      <c r="C706" s="81">
        <v>69193</v>
      </c>
      <c r="D706" s="81">
        <v>1537</v>
      </c>
      <c r="E706" s="81">
        <v>70730</v>
      </c>
      <c r="F706" s="81">
        <v>70674</v>
      </c>
      <c r="G706" s="81">
        <v>7751</v>
      </c>
      <c r="H706" s="81">
        <v>78425</v>
      </c>
      <c r="I706" s="81">
        <v>-7695</v>
      </c>
      <c r="J706" s="81">
        <v>7695</v>
      </c>
      <c r="K706" s="81"/>
      <c r="L706" s="81">
        <v>7695</v>
      </c>
      <c r="M706" s="81">
        <v>10083</v>
      </c>
      <c r="N706" s="81">
        <v>2388</v>
      </c>
      <c r="O706" s="81"/>
      <c r="P706" s="81"/>
      <c r="Q706" s="81"/>
    </row>
    <row r="707" spans="1:17" ht="15" customHeight="1">
      <c r="A707" t="s">
        <v>230</v>
      </c>
      <c r="B707" t="s">
        <v>231</v>
      </c>
      <c r="C707" s="81">
        <v>46929</v>
      </c>
      <c r="D707" s="81">
        <v>2159</v>
      </c>
      <c r="E707" s="81">
        <v>49088</v>
      </c>
      <c r="F707" s="81">
        <v>47114</v>
      </c>
      <c r="G707" s="81">
        <v>3026</v>
      </c>
      <c r="H707" s="81">
        <v>50140</v>
      </c>
      <c r="I707" s="81">
        <v>-1052</v>
      </c>
      <c r="J707" s="81">
        <v>1052</v>
      </c>
      <c r="K707" s="81"/>
      <c r="L707" s="81">
        <v>1052</v>
      </c>
      <c r="M707" s="81">
        <v>2403</v>
      </c>
      <c r="N707" s="81">
        <v>1351</v>
      </c>
      <c r="O707" s="81"/>
      <c r="P707" s="81"/>
      <c r="Q707" s="81"/>
    </row>
    <row r="708" spans="3:17" ht="15" customHeight="1"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</row>
    <row r="709" spans="1:17" ht="15" customHeight="1">
      <c r="B709" t="s">
        <v>1168</v>
      </c>
      <c r="C709" s="81">
        <v>1476669</v>
      </c>
      <c r="D709" s="81">
        <v>955671</v>
      </c>
      <c r="E709" s="81">
        <v>2432340</v>
      </c>
      <c r="F709" s="81">
        <v>2317304</v>
      </c>
      <c r="G709" s="81">
        <v>128729</v>
      </c>
      <c r="H709" s="81">
        <v>2446033</v>
      </c>
      <c r="I709" s="81">
        <v>-13693</v>
      </c>
      <c r="J709" s="81">
        <v>13693</v>
      </c>
      <c r="K709" s="81">
        <v>-9500</v>
      </c>
      <c r="L709" s="81">
        <v>23193</v>
      </c>
      <c r="M709" s="81">
        <v>84789</v>
      </c>
      <c r="N709" s="81">
        <v>61596</v>
      </c>
      <c r="O709" s="81"/>
      <c r="P709" s="81"/>
      <c r="Q709" s="81"/>
    </row>
    <row r="710" spans="3:17" ht="15" customHeight="1"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</row>
    <row r="711" spans="1:17" s="35" customFormat="1" ht="15" customHeight="1">
      <c r="A711" s="35" t="s">
        <v>1167</v>
      </c>
      <c r="B711" s="35" t="s">
        <v>232</v>
      </c>
      <c r="C711" s="82">
        <v>264454776</v>
      </c>
      <c r="D711" s="82">
        <v>133069950</v>
      </c>
      <c r="E711" s="82">
        <v>397524726</v>
      </c>
      <c r="F711" s="82">
        <v>378003037</v>
      </c>
      <c r="G711" s="82">
        <v>30619917</v>
      </c>
      <c r="H711" s="82">
        <v>408622954</v>
      </c>
      <c r="I711" s="82">
        <v>-11098228</v>
      </c>
      <c r="J711" s="82">
        <v>11098228</v>
      </c>
      <c r="K711" s="82">
        <v>5874881</v>
      </c>
      <c r="L711" s="82">
        <v>-876403</v>
      </c>
      <c r="M711" s="82">
        <v>14091048</v>
      </c>
      <c r="N711" s="82">
        <v>14967451</v>
      </c>
      <c r="O711" s="82">
        <v>7713361</v>
      </c>
      <c r="P711" s="82">
        <v>-3464184</v>
      </c>
      <c r="Q711" s="82">
        <v>1850573</v>
      </c>
    </row>
    <row r="712" spans="3:17" ht="12.75"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</row>
    <row r="713" ht="12.75">
      <c r="B713" s="83"/>
    </row>
    <row r="718" spans="1:18" s="85" customFormat="1" ht="16.5" customHeight="1">
      <c r="A718" s="84"/>
      <c r="D718" s="86"/>
      <c r="E718" s="86"/>
      <c r="F718" s="86"/>
      <c r="H718" s="86"/>
      <c r="K718" s="86"/>
      <c r="M718" s="86"/>
      <c r="N718" s="86"/>
      <c r="O718" s="86"/>
      <c r="P718" s="86"/>
      <c r="R718" s="86"/>
    </row>
    <row r="719" ht="18">
      <c r="C719" s="87"/>
    </row>
    <row r="720" spans="3:9" ht="18">
      <c r="C720" s="88" t="s">
        <v>996</v>
      </c>
      <c r="I720" s="88" t="s">
        <v>233</v>
      </c>
    </row>
    <row r="721" ht="18">
      <c r="I721" s="87"/>
    </row>
    <row r="722" ht="18">
      <c r="I722" s="87"/>
    </row>
    <row r="723" ht="18">
      <c r="I723" s="87"/>
    </row>
    <row r="724" ht="18">
      <c r="I724" s="87"/>
    </row>
    <row r="725" ht="18">
      <c r="I725" s="87"/>
    </row>
    <row r="726" ht="18">
      <c r="I726" s="87"/>
    </row>
    <row r="727" spans="3:9" ht="18">
      <c r="C727" s="87" t="s">
        <v>997</v>
      </c>
      <c r="I727" s="87" t="s">
        <v>234</v>
      </c>
    </row>
    <row r="728" ht="18">
      <c r="I728" s="87"/>
    </row>
  </sheetData>
  <mergeCells count="3">
    <mergeCell ref="A5:Q5"/>
    <mergeCell ref="K8:P9"/>
    <mergeCell ref="M10:N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0"/>
  <sheetViews>
    <sheetView workbookViewId="0" topLeftCell="A1">
      <selection activeCell="C5" sqref="C5"/>
    </sheetView>
  </sheetViews>
  <sheetFormatPr defaultColWidth="9.140625" defaultRowHeight="12.75"/>
  <cols>
    <col min="1" max="1" width="6.28125" style="175" customWidth="1"/>
    <col min="2" max="2" width="24.8515625" style="102" customWidth="1"/>
    <col min="3" max="3" width="12.140625" style="174" customWidth="1"/>
    <col min="4" max="4" width="11.00390625" style="101" customWidth="1"/>
    <col min="5" max="5" width="13.421875" style="174" customWidth="1"/>
    <col min="6" max="6" width="12.140625" style="174" customWidth="1"/>
    <col min="7" max="7" width="4.140625" style="178" customWidth="1"/>
    <col min="8" max="8" width="10.57421875" style="193" customWidth="1"/>
    <col min="9" max="9" width="10.28125" style="101" customWidth="1"/>
    <col min="10" max="10" width="4.140625" style="178" customWidth="1"/>
    <col min="11" max="11" width="10.8515625" style="101" customWidth="1"/>
    <col min="12" max="12" width="10.421875" style="101" customWidth="1"/>
    <col min="13" max="13" width="4.140625" style="178" customWidth="1"/>
    <col min="14" max="14" width="13.140625" style="174" customWidth="1"/>
    <col min="15" max="15" width="9.57421875" style="193" customWidth="1"/>
    <col min="16" max="16" width="9.57421875" style="101" customWidth="1"/>
    <col min="17" max="17" width="11.00390625" style="193" customWidth="1"/>
    <col min="18" max="18" width="11.00390625" style="101" customWidth="1"/>
    <col min="19" max="19" width="9.8515625" style="101" customWidth="1"/>
    <col min="20" max="16384" width="9.140625" style="102" customWidth="1"/>
  </cols>
  <sheetData>
    <row r="1" spans="1:18" ht="27.75" customHeight="1">
      <c r="A1" s="89"/>
      <c r="B1" s="90" t="s">
        <v>235</v>
      </c>
      <c r="C1" s="91"/>
      <c r="D1" s="92"/>
      <c r="E1" s="93"/>
      <c r="F1" s="93"/>
      <c r="G1" s="94"/>
      <c r="H1" s="95"/>
      <c r="I1" s="96"/>
      <c r="J1" s="94"/>
      <c r="K1" s="97"/>
      <c r="L1" s="97"/>
      <c r="M1" s="98"/>
      <c r="N1" s="99"/>
      <c r="O1" s="100"/>
      <c r="P1" s="97"/>
      <c r="Q1" s="100"/>
      <c r="R1" s="97"/>
    </row>
    <row r="2" spans="1:19" ht="12.75">
      <c r="A2" s="103"/>
      <c r="B2" s="98"/>
      <c r="C2" s="99"/>
      <c r="D2" s="104"/>
      <c r="E2" s="105"/>
      <c r="F2" s="105"/>
      <c r="G2" s="98"/>
      <c r="H2" s="106"/>
      <c r="I2" s="97"/>
      <c r="J2" s="98"/>
      <c r="K2" s="97"/>
      <c r="L2" s="97"/>
      <c r="M2" s="98"/>
      <c r="N2" s="99"/>
      <c r="O2" s="100"/>
      <c r="P2" s="97"/>
      <c r="Q2" s="100"/>
      <c r="R2" s="97"/>
      <c r="S2" s="101" t="s">
        <v>236</v>
      </c>
    </row>
    <row r="3" spans="1:19" ht="14.25" customHeight="1">
      <c r="A3" s="107"/>
      <c r="B3" s="108"/>
      <c r="C3" s="109" t="s">
        <v>237</v>
      </c>
      <c r="D3" s="110" t="s">
        <v>1016</v>
      </c>
      <c r="E3" s="111"/>
      <c r="F3" s="111"/>
      <c r="G3" s="112"/>
      <c r="H3" s="113" t="s">
        <v>238</v>
      </c>
      <c r="I3" s="114"/>
      <c r="J3" s="112"/>
      <c r="K3" s="115"/>
      <c r="L3" s="116"/>
      <c r="M3" s="117"/>
      <c r="N3" s="118" t="s">
        <v>239</v>
      </c>
      <c r="O3" s="119" t="s">
        <v>240</v>
      </c>
      <c r="P3" s="120"/>
      <c r="Q3" s="121"/>
      <c r="R3" s="122"/>
      <c r="S3" s="123" t="s">
        <v>239</v>
      </c>
    </row>
    <row r="4" spans="1:19" ht="15" customHeight="1">
      <c r="A4" s="124" t="s">
        <v>241</v>
      </c>
      <c r="B4" s="125"/>
      <c r="C4" s="126" t="s">
        <v>242</v>
      </c>
      <c r="D4" s="127"/>
      <c r="E4" s="128"/>
      <c r="F4" s="128"/>
      <c r="G4" s="129"/>
      <c r="H4" s="130" t="s">
        <v>243</v>
      </c>
      <c r="I4" s="131"/>
      <c r="J4" s="132"/>
      <c r="K4" s="115" t="s">
        <v>244</v>
      </c>
      <c r="L4" s="133"/>
      <c r="M4" s="132"/>
      <c r="N4" s="134" t="s">
        <v>245</v>
      </c>
      <c r="O4" s="135"/>
      <c r="P4" s="136"/>
      <c r="Q4" s="137"/>
      <c r="R4" s="138"/>
      <c r="S4" s="139" t="s">
        <v>245</v>
      </c>
    </row>
    <row r="5" spans="1:19" s="151" customFormat="1" ht="55.5" customHeight="1">
      <c r="A5" s="140" t="s">
        <v>246</v>
      </c>
      <c r="B5" s="141" t="s">
        <v>247</v>
      </c>
      <c r="C5" s="142" t="s">
        <v>248</v>
      </c>
      <c r="D5" s="143" t="s">
        <v>249</v>
      </c>
      <c r="E5" s="144" t="s">
        <v>250</v>
      </c>
      <c r="F5" s="145" t="s">
        <v>251</v>
      </c>
      <c r="G5" s="146" t="s">
        <v>252</v>
      </c>
      <c r="H5" s="143" t="s">
        <v>249</v>
      </c>
      <c r="I5" s="147" t="s">
        <v>253</v>
      </c>
      <c r="J5" s="146" t="s">
        <v>252</v>
      </c>
      <c r="K5" s="143" t="s">
        <v>249</v>
      </c>
      <c r="L5" s="147" t="s">
        <v>253</v>
      </c>
      <c r="M5" s="146" t="s">
        <v>252</v>
      </c>
      <c r="N5" s="148" t="s">
        <v>254</v>
      </c>
      <c r="O5" s="144" t="s">
        <v>255</v>
      </c>
      <c r="P5" s="144" t="s">
        <v>256</v>
      </c>
      <c r="Q5" s="149" t="s">
        <v>257</v>
      </c>
      <c r="R5" s="149" t="s">
        <v>258</v>
      </c>
      <c r="S5" s="150" t="s">
        <v>259</v>
      </c>
    </row>
    <row r="6" spans="1:19" s="156" customFormat="1" ht="15" customHeight="1">
      <c r="A6" s="152">
        <v>1</v>
      </c>
      <c r="B6" s="152">
        <v>2</v>
      </c>
      <c r="C6" s="152">
        <v>3</v>
      </c>
      <c r="D6" s="153">
        <v>4</v>
      </c>
      <c r="E6" s="153">
        <v>5</v>
      </c>
      <c r="F6" s="153">
        <v>6</v>
      </c>
      <c r="G6" s="152">
        <v>7</v>
      </c>
      <c r="H6" s="152">
        <v>8</v>
      </c>
      <c r="I6" s="152">
        <v>9</v>
      </c>
      <c r="J6" s="154">
        <v>10</v>
      </c>
      <c r="K6" s="152">
        <v>11</v>
      </c>
      <c r="L6" s="152">
        <v>12</v>
      </c>
      <c r="M6" s="152">
        <v>13</v>
      </c>
      <c r="N6" s="152">
        <v>14</v>
      </c>
      <c r="O6" s="155">
        <v>15</v>
      </c>
      <c r="P6" s="155">
        <v>16</v>
      </c>
      <c r="Q6" s="152">
        <v>17</v>
      </c>
      <c r="R6" s="152">
        <v>18</v>
      </c>
      <c r="S6" s="152">
        <v>19</v>
      </c>
    </row>
    <row r="7" spans="1:19" s="163" customFormat="1" ht="12.75">
      <c r="A7" s="157">
        <v>100</v>
      </c>
      <c r="B7" s="157" t="s">
        <v>260</v>
      </c>
      <c r="C7" s="158">
        <v>53391.81</v>
      </c>
      <c r="D7" s="159">
        <v>4932690</v>
      </c>
      <c r="E7" s="158">
        <v>4830552.26</v>
      </c>
      <c r="F7" s="158">
        <v>102137.74</v>
      </c>
      <c r="G7" s="160">
        <v>100</v>
      </c>
      <c r="H7" s="159">
        <v>0</v>
      </c>
      <c r="I7" s="161">
        <v>0</v>
      </c>
      <c r="J7" s="160">
        <v>0</v>
      </c>
      <c r="K7" s="159">
        <v>17250896</v>
      </c>
      <c r="L7" s="159">
        <v>17250896</v>
      </c>
      <c r="M7" s="160">
        <v>100</v>
      </c>
      <c r="N7" s="158">
        <v>5000000</v>
      </c>
      <c r="O7" s="159">
        <v>7500</v>
      </c>
      <c r="P7" s="159">
        <v>0</v>
      </c>
      <c r="Q7" s="159">
        <v>21561266</v>
      </c>
      <c r="R7" s="159">
        <v>21561266</v>
      </c>
      <c r="S7" s="162"/>
    </row>
    <row r="8" spans="1:19" s="163" customFormat="1" ht="12.75">
      <c r="A8" s="157">
        <v>500</v>
      </c>
      <c r="B8" s="157" t="s">
        <v>261</v>
      </c>
      <c r="C8" s="158">
        <v>107315.09</v>
      </c>
      <c r="D8" s="159">
        <v>7130917</v>
      </c>
      <c r="E8" s="158">
        <v>6983262.130000002</v>
      </c>
      <c r="F8" s="158">
        <v>147654.87</v>
      </c>
      <c r="G8" s="160">
        <v>100</v>
      </c>
      <c r="H8" s="159">
        <v>0</v>
      </c>
      <c r="I8" s="161">
        <v>0</v>
      </c>
      <c r="J8" s="160">
        <v>0</v>
      </c>
      <c r="K8" s="159">
        <v>0</v>
      </c>
      <c r="L8" s="159">
        <v>0</v>
      </c>
      <c r="M8" s="160">
        <v>0</v>
      </c>
      <c r="N8" s="158">
        <v>1250200</v>
      </c>
      <c r="O8" s="159">
        <v>0</v>
      </c>
      <c r="P8" s="159">
        <v>0</v>
      </c>
      <c r="Q8" s="159">
        <v>3716368</v>
      </c>
      <c r="R8" s="159">
        <v>3716368</v>
      </c>
      <c r="S8" s="162"/>
    </row>
    <row r="9" spans="1:19" s="163" customFormat="1" ht="12.75">
      <c r="A9" s="157">
        <v>900</v>
      </c>
      <c r="B9" s="157" t="s">
        <v>262</v>
      </c>
      <c r="C9" s="158">
        <v>66677.3</v>
      </c>
      <c r="D9" s="159">
        <v>4854612</v>
      </c>
      <c r="E9" s="158">
        <v>4754090.97</v>
      </c>
      <c r="F9" s="158">
        <v>100521.03</v>
      </c>
      <c r="G9" s="160">
        <v>100</v>
      </c>
      <c r="H9" s="159">
        <v>0</v>
      </c>
      <c r="I9" s="161">
        <v>0</v>
      </c>
      <c r="J9" s="160">
        <v>0</v>
      </c>
      <c r="K9" s="159">
        <v>149243</v>
      </c>
      <c r="L9" s="159">
        <v>149243</v>
      </c>
      <c r="M9" s="160">
        <v>100</v>
      </c>
      <c r="N9" s="158">
        <v>850000</v>
      </c>
      <c r="O9" s="159">
        <v>0</v>
      </c>
      <c r="P9" s="159">
        <v>0</v>
      </c>
      <c r="Q9" s="159">
        <v>2758237</v>
      </c>
      <c r="R9" s="159">
        <v>2758237</v>
      </c>
      <c r="S9" s="162"/>
    </row>
    <row r="10" spans="1:19" s="163" customFormat="1" ht="12.75">
      <c r="A10" s="157">
        <v>1300</v>
      </c>
      <c r="B10" s="157" t="s">
        <v>263</v>
      </c>
      <c r="C10" s="158">
        <v>47448.66</v>
      </c>
      <c r="D10" s="159">
        <v>4309354</v>
      </c>
      <c r="E10" s="158">
        <v>4220123.24</v>
      </c>
      <c r="F10" s="158">
        <v>89230.76</v>
      </c>
      <c r="G10" s="160">
        <v>100</v>
      </c>
      <c r="H10" s="159">
        <v>0</v>
      </c>
      <c r="I10" s="161">
        <v>0</v>
      </c>
      <c r="J10" s="160">
        <v>0</v>
      </c>
      <c r="K10" s="159">
        <v>122562</v>
      </c>
      <c r="L10" s="159">
        <v>122562</v>
      </c>
      <c r="M10" s="160">
        <v>100</v>
      </c>
      <c r="N10" s="158">
        <v>1847000</v>
      </c>
      <c r="O10" s="159">
        <v>0</v>
      </c>
      <c r="P10" s="159">
        <v>0</v>
      </c>
      <c r="Q10" s="159">
        <v>1480497</v>
      </c>
      <c r="R10" s="159">
        <v>1480497</v>
      </c>
      <c r="S10" s="162"/>
    </row>
    <row r="11" spans="1:19" s="163" customFormat="1" ht="12.75">
      <c r="A11" s="157">
        <v>1700</v>
      </c>
      <c r="B11" s="157" t="s">
        <v>264</v>
      </c>
      <c r="C11" s="158">
        <v>82509.74</v>
      </c>
      <c r="D11" s="159">
        <v>6913034</v>
      </c>
      <c r="E11" s="158">
        <v>6769890.68</v>
      </c>
      <c r="F11" s="158">
        <v>143143.32</v>
      </c>
      <c r="G11" s="160">
        <v>100</v>
      </c>
      <c r="H11" s="159">
        <v>0</v>
      </c>
      <c r="I11" s="161">
        <v>0</v>
      </c>
      <c r="J11" s="160">
        <v>0</v>
      </c>
      <c r="K11" s="159">
        <v>274614</v>
      </c>
      <c r="L11" s="159">
        <v>274614</v>
      </c>
      <c r="M11" s="160">
        <v>100</v>
      </c>
      <c r="N11" s="158">
        <v>0</v>
      </c>
      <c r="O11" s="159">
        <v>0</v>
      </c>
      <c r="P11" s="159">
        <v>0</v>
      </c>
      <c r="Q11" s="159">
        <v>3194768</v>
      </c>
      <c r="R11" s="159">
        <v>3194768</v>
      </c>
      <c r="S11" s="162"/>
    </row>
    <row r="12" spans="1:19" s="163" customFormat="1" ht="12.75">
      <c r="A12" s="157">
        <v>2100</v>
      </c>
      <c r="B12" s="157" t="s">
        <v>265</v>
      </c>
      <c r="C12" s="158">
        <v>35163.61</v>
      </c>
      <c r="D12" s="159">
        <v>2985146</v>
      </c>
      <c r="E12" s="158">
        <v>2923334.69</v>
      </c>
      <c r="F12" s="158">
        <v>61811.31</v>
      </c>
      <c r="G12" s="160">
        <v>100</v>
      </c>
      <c r="H12" s="159">
        <v>0</v>
      </c>
      <c r="I12" s="164">
        <v>0</v>
      </c>
      <c r="J12" s="160">
        <v>0</v>
      </c>
      <c r="K12" s="159">
        <v>0</v>
      </c>
      <c r="L12" s="159">
        <v>0</v>
      </c>
      <c r="M12" s="160">
        <v>0</v>
      </c>
      <c r="N12" s="158">
        <v>286014</v>
      </c>
      <c r="O12" s="159">
        <v>7500</v>
      </c>
      <c r="P12" s="159">
        <v>0</v>
      </c>
      <c r="Q12" s="159">
        <v>1471113</v>
      </c>
      <c r="R12" s="159">
        <v>1471113</v>
      </c>
      <c r="S12" s="162"/>
    </row>
    <row r="13" spans="1:19" s="163" customFormat="1" ht="12.75">
      <c r="A13" s="157">
        <v>2700</v>
      </c>
      <c r="B13" s="157" t="s">
        <v>266</v>
      </c>
      <c r="C13" s="158">
        <v>10563.17</v>
      </c>
      <c r="D13" s="159">
        <v>1703150</v>
      </c>
      <c r="E13" s="158">
        <v>1667884.07</v>
      </c>
      <c r="F13" s="158">
        <v>35265.93</v>
      </c>
      <c r="G13" s="160">
        <v>100</v>
      </c>
      <c r="H13" s="159">
        <v>0</v>
      </c>
      <c r="I13" s="161">
        <v>0</v>
      </c>
      <c r="J13" s="160">
        <v>0</v>
      </c>
      <c r="K13" s="159">
        <v>2665079</v>
      </c>
      <c r="L13" s="159">
        <v>2665079</v>
      </c>
      <c r="M13" s="160">
        <v>100</v>
      </c>
      <c r="N13" s="158">
        <v>0</v>
      </c>
      <c r="O13" s="159">
        <v>0</v>
      </c>
      <c r="P13" s="159">
        <v>0</v>
      </c>
      <c r="Q13" s="159">
        <v>1528728</v>
      </c>
      <c r="R13" s="159">
        <v>1528728</v>
      </c>
      <c r="S13" s="162"/>
    </row>
    <row r="14" spans="1:19" s="163" customFormat="1" ht="12.75">
      <c r="A14" s="157"/>
      <c r="B14" s="157" t="s">
        <v>267</v>
      </c>
      <c r="C14" s="158">
        <v>0</v>
      </c>
      <c r="D14" s="159">
        <v>0</v>
      </c>
      <c r="E14" s="158">
        <v>0</v>
      </c>
      <c r="F14" s="158">
        <v>0</v>
      </c>
      <c r="G14" s="160">
        <v>0</v>
      </c>
      <c r="H14" s="159">
        <v>0</v>
      </c>
      <c r="I14" s="161">
        <v>0</v>
      </c>
      <c r="J14" s="160">
        <v>0</v>
      </c>
      <c r="K14" s="159">
        <v>0</v>
      </c>
      <c r="L14" s="159">
        <v>0</v>
      </c>
      <c r="M14" s="160">
        <v>0</v>
      </c>
      <c r="N14" s="158"/>
      <c r="O14" s="165">
        <v>0</v>
      </c>
      <c r="P14" s="159">
        <v>0</v>
      </c>
      <c r="Q14" s="165"/>
      <c r="R14" s="159"/>
      <c r="S14" s="162"/>
    </row>
    <row r="15" spans="1:18" ht="12.75">
      <c r="A15" s="166">
        <v>3200</v>
      </c>
      <c r="B15" s="166" t="s">
        <v>268</v>
      </c>
      <c r="C15" s="167">
        <v>0</v>
      </c>
      <c r="D15" s="165">
        <v>0</v>
      </c>
      <c r="E15" s="167">
        <v>0</v>
      </c>
      <c r="F15" s="167">
        <v>0</v>
      </c>
      <c r="G15" s="160">
        <v>0</v>
      </c>
      <c r="H15" s="165">
        <v>515018</v>
      </c>
      <c r="I15" s="161">
        <v>515018</v>
      </c>
      <c r="J15" s="160">
        <v>100</v>
      </c>
      <c r="K15" s="165">
        <v>0</v>
      </c>
      <c r="L15" s="165">
        <v>0</v>
      </c>
      <c r="M15" s="160">
        <v>0</v>
      </c>
      <c r="N15" s="167">
        <v>0</v>
      </c>
      <c r="O15" s="165">
        <v>0</v>
      </c>
      <c r="P15" s="165">
        <v>0</v>
      </c>
      <c r="Q15" s="165">
        <v>1885960</v>
      </c>
      <c r="R15" s="165">
        <v>1885960</v>
      </c>
    </row>
    <row r="16" spans="1:18" ht="12.75">
      <c r="A16" s="166">
        <v>3201</v>
      </c>
      <c r="B16" s="166" t="s">
        <v>269</v>
      </c>
      <c r="C16" s="167">
        <v>10453.03</v>
      </c>
      <c r="D16" s="165">
        <v>884004</v>
      </c>
      <c r="E16" s="167">
        <v>865699.55</v>
      </c>
      <c r="F16" s="167">
        <v>18304.45</v>
      </c>
      <c r="G16" s="160">
        <v>100</v>
      </c>
      <c r="H16" s="165">
        <v>0</v>
      </c>
      <c r="I16" s="161">
        <v>0</v>
      </c>
      <c r="J16" s="160">
        <v>0</v>
      </c>
      <c r="K16" s="165">
        <v>227208</v>
      </c>
      <c r="L16" s="165">
        <v>227208</v>
      </c>
      <c r="M16" s="160">
        <v>100</v>
      </c>
      <c r="N16" s="167">
        <v>144000</v>
      </c>
      <c r="O16" s="165">
        <v>3500</v>
      </c>
      <c r="P16" s="165">
        <v>0</v>
      </c>
      <c r="Q16" s="165">
        <v>414000</v>
      </c>
      <c r="R16" s="165">
        <v>414000</v>
      </c>
    </row>
    <row r="17" spans="1:18" ht="12.75">
      <c r="A17" s="166">
        <v>3207</v>
      </c>
      <c r="B17" s="166" t="s">
        <v>270</v>
      </c>
      <c r="C17" s="167">
        <v>1347.23</v>
      </c>
      <c r="D17" s="165">
        <v>136553</v>
      </c>
      <c r="E17" s="167">
        <v>133725.49</v>
      </c>
      <c r="F17" s="167">
        <v>2827.51</v>
      </c>
      <c r="G17" s="160">
        <v>100</v>
      </c>
      <c r="H17" s="165">
        <v>9375</v>
      </c>
      <c r="I17" s="161">
        <v>9375</v>
      </c>
      <c r="J17" s="160">
        <v>100</v>
      </c>
      <c r="K17" s="165">
        <v>0</v>
      </c>
      <c r="L17" s="165">
        <v>0</v>
      </c>
      <c r="M17" s="160">
        <v>0</v>
      </c>
      <c r="N17" s="167">
        <v>0</v>
      </c>
      <c r="O17" s="165">
        <v>0</v>
      </c>
      <c r="P17" s="165">
        <v>0</v>
      </c>
      <c r="Q17" s="165">
        <v>32000</v>
      </c>
      <c r="R17" s="165">
        <v>32000</v>
      </c>
    </row>
    <row r="18" spans="1:18" ht="12.75">
      <c r="A18" s="166">
        <v>3213</v>
      </c>
      <c r="B18" s="166" t="s">
        <v>271</v>
      </c>
      <c r="C18" s="167">
        <v>3128.73</v>
      </c>
      <c r="D18" s="165">
        <v>265038</v>
      </c>
      <c r="E18" s="167">
        <v>259550.04</v>
      </c>
      <c r="F18" s="167">
        <v>5487.96</v>
      </c>
      <c r="G18" s="160">
        <v>100</v>
      </c>
      <c r="H18" s="165">
        <v>0</v>
      </c>
      <c r="I18" s="161">
        <v>0</v>
      </c>
      <c r="J18" s="160">
        <v>0</v>
      </c>
      <c r="K18" s="165">
        <v>0</v>
      </c>
      <c r="L18" s="165">
        <v>0</v>
      </c>
      <c r="M18" s="160">
        <v>0</v>
      </c>
      <c r="N18" s="167">
        <v>21000</v>
      </c>
      <c r="O18" s="165">
        <v>0</v>
      </c>
      <c r="P18" s="165">
        <v>0</v>
      </c>
      <c r="Q18" s="165">
        <v>30000</v>
      </c>
      <c r="R18" s="165">
        <v>30000</v>
      </c>
    </row>
    <row r="19" spans="1:18" ht="12.75">
      <c r="A19" s="166">
        <v>3242</v>
      </c>
      <c r="B19" s="166" t="s">
        <v>272</v>
      </c>
      <c r="C19" s="167">
        <v>339.96</v>
      </c>
      <c r="D19" s="165">
        <v>33523</v>
      </c>
      <c r="E19" s="167">
        <v>32828.86</v>
      </c>
      <c r="F19" s="167">
        <v>694.14</v>
      </c>
      <c r="G19" s="160">
        <v>100</v>
      </c>
      <c r="H19" s="165">
        <v>8408</v>
      </c>
      <c r="I19" s="161">
        <v>8408</v>
      </c>
      <c r="J19" s="160">
        <v>100</v>
      </c>
      <c r="K19" s="165">
        <v>0</v>
      </c>
      <c r="L19" s="165">
        <v>0</v>
      </c>
      <c r="M19" s="160">
        <v>0</v>
      </c>
      <c r="N19" s="167">
        <v>0</v>
      </c>
      <c r="O19" s="165">
        <v>3500</v>
      </c>
      <c r="P19" s="165">
        <v>0</v>
      </c>
      <c r="Q19" s="165">
        <v>0</v>
      </c>
      <c r="R19" s="165">
        <v>0</v>
      </c>
    </row>
    <row r="20" spans="1:18" ht="12.75">
      <c r="A20" s="166">
        <v>3244</v>
      </c>
      <c r="B20" s="166" t="s">
        <v>273</v>
      </c>
      <c r="C20" s="167">
        <v>622.36</v>
      </c>
      <c r="D20" s="165">
        <v>57988</v>
      </c>
      <c r="E20" s="167">
        <v>56787.28</v>
      </c>
      <c r="F20" s="167">
        <v>1200.72</v>
      </c>
      <c r="G20" s="160">
        <v>100</v>
      </c>
      <c r="H20" s="165">
        <v>11271</v>
      </c>
      <c r="I20" s="161">
        <v>11271</v>
      </c>
      <c r="J20" s="160">
        <v>100</v>
      </c>
      <c r="K20" s="165">
        <v>0</v>
      </c>
      <c r="L20" s="165">
        <v>0</v>
      </c>
      <c r="M20" s="160">
        <v>0</v>
      </c>
      <c r="N20" s="167">
        <v>0</v>
      </c>
      <c r="O20" s="165">
        <v>0</v>
      </c>
      <c r="P20" s="165">
        <v>0</v>
      </c>
      <c r="Q20" s="165">
        <v>0</v>
      </c>
      <c r="R20" s="159">
        <v>0</v>
      </c>
    </row>
    <row r="21" spans="1:18" ht="12.75">
      <c r="A21" s="166">
        <v>3246</v>
      </c>
      <c r="B21" s="166" t="s">
        <v>274</v>
      </c>
      <c r="C21" s="167">
        <v>530.32</v>
      </c>
      <c r="D21" s="165">
        <v>46223</v>
      </c>
      <c r="E21" s="167">
        <v>45265.89</v>
      </c>
      <c r="F21" s="167">
        <v>957.11</v>
      </c>
      <c r="G21" s="160">
        <v>100</v>
      </c>
      <c r="H21" s="165">
        <v>48590</v>
      </c>
      <c r="I21" s="161">
        <v>48590</v>
      </c>
      <c r="J21" s="160">
        <v>100</v>
      </c>
      <c r="K21" s="165">
        <v>0</v>
      </c>
      <c r="L21" s="165">
        <v>0</v>
      </c>
      <c r="M21" s="160">
        <v>0</v>
      </c>
      <c r="N21" s="167">
        <v>0</v>
      </c>
      <c r="O21" s="165">
        <v>3500</v>
      </c>
      <c r="P21" s="165">
        <v>0</v>
      </c>
      <c r="Q21" s="165">
        <v>0</v>
      </c>
      <c r="R21" s="159">
        <v>0</v>
      </c>
    </row>
    <row r="22" spans="1:18" ht="12.75">
      <c r="A22" s="166">
        <v>3250</v>
      </c>
      <c r="B22" s="166" t="s">
        <v>275</v>
      </c>
      <c r="C22" s="167">
        <v>470.43</v>
      </c>
      <c r="D22" s="165">
        <v>48241</v>
      </c>
      <c r="E22" s="167">
        <v>47242.11</v>
      </c>
      <c r="F22" s="167">
        <v>998.89</v>
      </c>
      <c r="G22" s="160">
        <v>100</v>
      </c>
      <c r="H22" s="165">
        <v>5163</v>
      </c>
      <c r="I22" s="161">
        <v>5163</v>
      </c>
      <c r="J22" s="160">
        <v>100</v>
      </c>
      <c r="K22" s="165">
        <v>0</v>
      </c>
      <c r="L22" s="165">
        <v>0</v>
      </c>
      <c r="M22" s="160">
        <v>0</v>
      </c>
      <c r="N22" s="167">
        <v>0</v>
      </c>
      <c r="O22" s="165">
        <v>0</v>
      </c>
      <c r="P22" s="165">
        <v>0</v>
      </c>
      <c r="Q22" s="165">
        <v>0</v>
      </c>
      <c r="R22" s="159">
        <v>0</v>
      </c>
    </row>
    <row r="23" spans="1:18" ht="12.75">
      <c r="A23" s="166">
        <v>3254</v>
      </c>
      <c r="B23" s="166" t="s">
        <v>276</v>
      </c>
      <c r="C23" s="167">
        <v>177.66</v>
      </c>
      <c r="D23" s="165">
        <v>17499</v>
      </c>
      <c r="E23" s="167">
        <v>17136.66</v>
      </c>
      <c r="F23" s="167">
        <v>362.34</v>
      </c>
      <c r="G23" s="160">
        <v>100</v>
      </c>
      <c r="H23" s="165">
        <v>16580</v>
      </c>
      <c r="I23" s="161">
        <v>16580</v>
      </c>
      <c r="J23" s="160">
        <v>100</v>
      </c>
      <c r="K23" s="165">
        <v>0</v>
      </c>
      <c r="L23" s="165">
        <v>0</v>
      </c>
      <c r="M23" s="160">
        <v>0</v>
      </c>
      <c r="N23" s="167">
        <v>0</v>
      </c>
      <c r="O23" s="165">
        <v>0</v>
      </c>
      <c r="P23" s="165">
        <v>0</v>
      </c>
      <c r="Q23" s="165">
        <v>0</v>
      </c>
      <c r="R23" s="159">
        <v>0</v>
      </c>
    </row>
    <row r="24" spans="1:18" ht="12.75">
      <c r="A24" s="166">
        <v>3258</v>
      </c>
      <c r="B24" s="166" t="s">
        <v>277</v>
      </c>
      <c r="C24" s="167">
        <v>196.15</v>
      </c>
      <c r="D24" s="165">
        <v>19391</v>
      </c>
      <c r="E24" s="167">
        <v>18989.48</v>
      </c>
      <c r="F24" s="167">
        <v>401.52</v>
      </c>
      <c r="G24" s="160">
        <v>100</v>
      </c>
      <c r="H24" s="165">
        <v>24420</v>
      </c>
      <c r="I24" s="161">
        <v>24420</v>
      </c>
      <c r="J24" s="160">
        <v>100</v>
      </c>
      <c r="K24" s="165">
        <v>0</v>
      </c>
      <c r="L24" s="165">
        <v>0</v>
      </c>
      <c r="M24" s="160">
        <v>0</v>
      </c>
      <c r="N24" s="167">
        <v>0</v>
      </c>
      <c r="O24" s="165">
        <v>0</v>
      </c>
      <c r="P24" s="165">
        <v>0</v>
      </c>
      <c r="Q24" s="165">
        <v>0</v>
      </c>
      <c r="R24" s="159">
        <v>0</v>
      </c>
    </row>
    <row r="25" spans="1:18" ht="12.75">
      <c r="A25" s="166">
        <v>3260</v>
      </c>
      <c r="B25" s="166" t="s">
        <v>278</v>
      </c>
      <c r="C25" s="167">
        <v>3030.01</v>
      </c>
      <c r="D25" s="165">
        <v>264352</v>
      </c>
      <c r="E25" s="167">
        <v>258878.25</v>
      </c>
      <c r="F25" s="167">
        <v>5473.75</v>
      </c>
      <c r="G25" s="160">
        <v>100</v>
      </c>
      <c r="H25" s="165">
        <v>0</v>
      </c>
      <c r="I25" s="161">
        <v>0</v>
      </c>
      <c r="J25" s="160">
        <v>0</v>
      </c>
      <c r="K25" s="165">
        <v>0</v>
      </c>
      <c r="L25" s="165">
        <v>0</v>
      </c>
      <c r="M25" s="160">
        <v>0</v>
      </c>
      <c r="N25" s="167">
        <v>0</v>
      </c>
      <c r="O25" s="165">
        <v>0</v>
      </c>
      <c r="P25" s="165">
        <v>0</v>
      </c>
      <c r="Q25" s="165">
        <v>0</v>
      </c>
      <c r="R25" s="159">
        <v>0</v>
      </c>
    </row>
    <row r="26" spans="1:18" ht="12.75">
      <c r="A26" s="166">
        <v>3262</v>
      </c>
      <c r="B26" s="166" t="s">
        <v>279</v>
      </c>
      <c r="C26" s="167">
        <v>152.34</v>
      </c>
      <c r="D26" s="165">
        <v>19006</v>
      </c>
      <c r="E26" s="167">
        <v>18612.46</v>
      </c>
      <c r="F26" s="167">
        <v>393.54</v>
      </c>
      <c r="G26" s="160">
        <v>100</v>
      </c>
      <c r="H26" s="165">
        <v>24732</v>
      </c>
      <c r="I26" s="161">
        <v>24732</v>
      </c>
      <c r="J26" s="160">
        <v>100</v>
      </c>
      <c r="K26" s="165">
        <v>0</v>
      </c>
      <c r="L26" s="165">
        <v>0</v>
      </c>
      <c r="M26" s="160">
        <v>0</v>
      </c>
      <c r="N26" s="167">
        <v>0</v>
      </c>
      <c r="O26" s="165">
        <v>0</v>
      </c>
      <c r="P26" s="165">
        <v>0</v>
      </c>
      <c r="Q26" s="165">
        <v>0</v>
      </c>
      <c r="R26" s="159">
        <v>0</v>
      </c>
    </row>
    <row r="27" spans="1:18" ht="12.75">
      <c r="A27" s="166">
        <v>3266</v>
      </c>
      <c r="B27" s="166" t="s">
        <v>280</v>
      </c>
      <c r="C27" s="167">
        <v>564.16</v>
      </c>
      <c r="D27" s="165">
        <v>52238</v>
      </c>
      <c r="E27" s="167">
        <v>51156.35</v>
      </c>
      <c r="F27" s="167">
        <v>1081.65</v>
      </c>
      <c r="G27" s="160">
        <v>100</v>
      </c>
      <c r="H27" s="165">
        <v>13626</v>
      </c>
      <c r="I27" s="161">
        <v>13626</v>
      </c>
      <c r="J27" s="160">
        <v>100</v>
      </c>
      <c r="K27" s="165">
        <v>0</v>
      </c>
      <c r="L27" s="165">
        <v>0</v>
      </c>
      <c r="M27" s="160">
        <v>0</v>
      </c>
      <c r="N27" s="167">
        <v>11280</v>
      </c>
      <c r="O27" s="165">
        <v>0</v>
      </c>
      <c r="P27" s="165">
        <v>0</v>
      </c>
      <c r="Q27" s="165">
        <v>0</v>
      </c>
      <c r="R27" s="159">
        <v>0</v>
      </c>
    </row>
    <row r="28" spans="1:18" ht="12.75">
      <c r="A28" s="166">
        <v>3270</v>
      </c>
      <c r="B28" s="166" t="s">
        <v>281</v>
      </c>
      <c r="C28" s="167">
        <v>860.52</v>
      </c>
      <c r="D28" s="165">
        <v>72426</v>
      </c>
      <c r="E28" s="167">
        <v>70926.33</v>
      </c>
      <c r="F28" s="167">
        <v>1499.67</v>
      </c>
      <c r="G28" s="160">
        <v>100</v>
      </c>
      <c r="H28" s="165">
        <v>53484</v>
      </c>
      <c r="I28" s="161">
        <v>53484</v>
      </c>
      <c r="J28" s="160">
        <v>100</v>
      </c>
      <c r="K28" s="165">
        <v>0</v>
      </c>
      <c r="L28" s="165">
        <v>0</v>
      </c>
      <c r="M28" s="160">
        <v>0</v>
      </c>
      <c r="N28" s="167">
        <v>8800</v>
      </c>
      <c r="O28" s="165">
        <v>0</v>
      </c>
      <c r="P28" s="165">
        <v>0</v>
      </c>
      <c r="Q28" s="165">
        <v>0</v>
      </c>
      <c r="R28" s="159">
        <v>0</v>
      </c>
    </row>
    <row r="29" spans="1:18" ht="12.75">
      <c r="A29" s="166">
        <v>3274</v>
      </c>
      <c r="B29" s="166" t="s">
        <v>282</v>
      </c>
      <c r="C29" s="167">
        <v>129.01</v>
      </c>
      <c r="D29" s="165">
        <v>13509</v>
      </c>
      <c r="E29" s="167">
        <v>13229.28</v>
      </c>
      <c r="F29" s="167">
        <v>279.72</v>
      </c>
      <c r="G29" s="160">
        <v>100</v>
      </c>
      <c r="H29" s="165">
        <v>22775</v>
      </c>
      <c r="I29" s="161">
        <v>22775</v>
      </c>
      <c r="J29" s="160">
        <v>100</v>
      </c>
      <c r="K29" s="165">
        <v>0</v>
      </c>
      <c r="L29" s="165">
        <v>0</v>
      </c>
      <c r="M29" s="160">
        <v>0</v>
      </c>
      <c r="N29" s="167">
        <v>0</v>
      </c>
      <c r="O29" s="165">
        <v>3500</v>
      </c>
      <c r="P29" s="165">
        <v>0</v>
      </c>
      <c r="Q29" s="165">
        <v>0</v>
      </c>
      <c r="R29" s="159">
        <v>0</v>
      </c>
    </row>
    <row r="30" spans="1:18" ht="12.75">
      <c r="A30" s="166">
        <v>3278</v>
      </c>
      <c r="B30" s="166" t="s">
        <v>283</v>
      </c>
      <c r="C30" s="167">
        <v>200.29</v>
      </c>
      <c r="D30" s="165">
        <v>26316</v>
      </c>
      <c r="E30" s="167">
        <v>25771.09</v>
      </c>
      <c r="F30" s="167">
        <v>544.91</v>
      </c>
      <c r="G30" s="160">
        <v>100</v>
      </c>
      <c r="H30" s="165">
        <v>32837</v>
      </c>
      <c r="I30" s="161">
        <v>32837</v>
      </c>
      <c r="J30" s="160">
        <v>100</v>
      </c>
      <c r="K30" s="165">
        <v>0</v>
      </c>
      <c r="L30" s="165">
        <v>0</v>
      </c>
      <c r="M30" s="160">
        <v>0</v>
      </c>
      <c r="N30" s="167">
        <v>0</v>
      </c>
      <c r="O30" s="165">
        <v>0</v>
      </c>
      <c r="P30" s="165">
        <v>0</v>
      </c>
      <c r="Q30" s="165">
        <v>0</v>
      </c>
      <c r="R30" s="159">
        <v>0</v>
      </c>
    </row>
    <row r="31" spans="1:18" ht="12.75">
      <c r="A31" s="166">
        <v>3280</v>
      </c>
      <c r="B31" s="166" t="s">
        <v>284</v>
      </c>
      <c r="C31" s="167">
        <v>260.56</v>
      </c>
      <c r="D31" s="165">
        <v>25963</v>
      </c>
      <c r="E31" s="167">
        <v>25425.4</v>
      </c>
      <c r="F31" s="167">
        <v>537.6</v>
      </c>
      <c r="G31" s="160">
        <v>100</v>
      </c>
      <c r="H31" s="165">
        <v>9888</v>
      </c>
      <c r="I31" s="161">
        <v>9888</v>
      </c>
      <c r="J31" s="160">
        <v>100</v>
      </c>
      <c r="K31" s="165">
        <v>0</v>
      </c>
      <c r="L31" s="165">
        <v>0</v>
      </c>
      <c r="M31" s="160">
        <v>0</v>
      </c>
      <c r="N31" s="167">
        <v>0</v>
      </c>
      <c r="O31" s="165">
        <v>0</v>
      </c>
      <c r="P31" s="165">
        <v>0</v>
      </c>
      <c r="Q31" s="165">
        <v>0</v>
      </c>
      <c r="R31" s="159">
        <v>0</v>
      </c>
    </row>
    <row r="32" spans="1:18" ht="12.75">
      <c r="A32" s="166">
        <v>3282</v>
      </c>
      <c r="B32" s="166" t="s">
        <v>285</v>
      </c>
      <c r="C32" s="167">
        <v>2282.21</v>
      </c>
      <c r="D32" s="165">
        <v>228992</v>
      </c>
      <c r="E32" s="167">
        <v>224250.42</v>
      </c>
      <c r="F32" s="167">
        <v>4741.58</v>
      </c>
      <c r="G32" s="160">
        <v>100</v>
      </c>
      <c r="H32" s="165">
        <v>13714</v>
      </c>
      <c r="I32" s="161">
        <v>13714</v>
      </c>
      <c r="J32" s="160">
        <v>100</v>
      </c>
      <c r="K32" s="165">
        <v>0</v>
      </c>
      <c r="L32" s="165">
        <v>0</v>
      </c>
      <c r="M32" s="160">
        <v>0</v>
      </c>
      <c r="N32" s="167">
        <v>0</v>
      </c>
      <c r="O32" s="165">
        <v>3500</v>
      </c>
      <c r="P32" s="165">
        <v>0</v>
      </c>
      <c r="Q32" s="165">
        <v>21000</v>
      </c>
      <c r="R32" s="159">
        <v>21000</v>
      </c>
    </row>
    <row r="33" spans="1:18" ht="12.75">
      <c r="A33" s="166">
        <v>3284</v>
      </c>
      <c r="B33" s="166" t="s">
        <v>286</v>
      </c>
      <c r="C33" s="167">
        <v>143.12</v>
      </c>
      <c r="D33" s="165">
        <v>18357</v>
      </c>
      <c r="E33" s="167">
        <v>17976.89</v>
      </c>
      <c r="F33" s="167">
        <v>380.11</v>
      </c>
      <c r="G33" s="160">
        <v>100</v>
      </c>
      <c r="H33" s="165">
        <v>10014</v>
      </c>
      <c r="I33" s="161">
        <v>10014</v>
      </c>
      <c r="J33" s="160">
        <v>100</v>
      </c>
      <c r="K33" s="165">
        <v>0</v>
      </c>
      <c r="L33" s="165">
        <v>0</v>
      </c>
      <c r="M33" s="160">
        <v>0</v>
      </c>
      <c r="N33" s="167">
        <v>0</v>
      </c>
      <c r="O33" s="165">
        <v>0</v>
      </c>
      <c r="P33" s="165">
        <v>0</v>
      </c>
      <c r="Q33" s="165">
        <v>0</v>
      </c>
      <c r="R33" s="159">
        <v>0</v>
      </c>
    </row>
    <row r="34" spans="1:18" ht="12.75">
      <c r="A34" s="166">
        <v>3286</v>
      </c>
      <c r="B34" s="166" t="s">
        <v>287</v>
      </c>
      <c r="C34" s="167">
        <v>164.1</v>
      </c>
      <c r="D34" s="165">
        <v>16276</v>
      </c>
      <c r="E34" s="167">
        <v>15938.98</v>
      </c>
      <c r="F34" s="167">
        <v>337.02</v>
      </c>
      <c r="G34" s="160">
        <v>100</v>
      </c>
      <c r="H34" s="165">
        <v>11821</v>
      </c>
      <c r="I34" s="161">
        <v>11821</v>
      </c>
      <c r="J34" s="160">
        <v>100</v>
      </c>
      <c r="K34" s="165">
        <v>0</v>
      </c>
      <c r="L34" s="165">
        <v>0</v>
      </c>
      <c r="M34" s="160">
        <v>0</v>
      </c>
      <c r="N34" s="167">
        <v>0</v>
      </c>
      <c r="O34" s="165">
        <v>3500</v>
      </c>
      <c r="P34" s="165">
        <v>0</v>
      </c>
      <c r="Q34" s="165">
        <v>0</v>
      </c>
      <c r="R34" s="159">
        <v>0</v>
      </c>
    </row>
    <row r="35" spans="1:18" ht="12.75">
      <c r="A35" s="166">
        <v>3290</v>
      </c>
      <c r="B35" s="166" t="s">
        <v>288</v>
      </c>
      <c r="C35" s="167">
        <v>393.24</v>
      </c>
      <c r="D35" s="165">
        <v>36113</v>
      </c>
      <c r="E35" s="167">
        <v>35365.23</v>
      </c>
      <c r="F35" s="167">
        <v>747.77</v>
      </c>
      <c r="G35" s="160">
        <v>100</v>
      </c>
      <c r="H35" s="165">
        <v>30926</v>
      </c>
      <c r="I35" s="161">
        <v>30926</v>
      </c>
      <c r="J35" s="160">
        <v>100</v>
      </c>
      <c r="K35" s="165">
        <v>0</v>
      </c>
      <c r="L35" s="165">
        <v>0</v>
      </c>
      <c r="M35" s="160">
        <v>0</v>
      </c>
      <c r="N35" s="167">
        <v>0</v>
      </c>
      <c r="O35" s="165">
        <v>0</v>
      </c>
      <c r="P35" s="165">
        <v>0</v>
      </c>
      <c r="Q35" s="165">
        <v>0</v>
      </c>
      <c r="R35" s="159">
        <v>0</v>
      </c>
    </row>
    <row r="36" spans="1:18" ht="12.75">
      <c r="A36" s="166">
        <v>3292</v>
      </c>
      <c r="B36" s="166" t="s">
        <v>289</v>
      </c>
      <c r="C36" s="167">
        <v>336.64</v>
      </c>
      <c r="D36" s="165">
        <v>28308</v>
      </c>
      <c r="E36" s="167">
        <v>27721.85</v>
      </c>
      <c r="F36" s="167">
        <v>586.15</v>
      </c>
      <c r="G36" s="160">
        <v>100</v>
      </c>
      <c r="H36" s="165">
        <v>21205</v>
      </c>
      <c r="I36" s="161">
        <v>21205</v>
      </c>
      <c r="J36" s="160">
        <v>100</v>
      </c>
      <c r="K36" s="165">
        <v>0</v>
      </c>
      <c r="L36" s="165">
        <v>0</v>
      </c>
      <c r="M36" s="160">
        <v>0</v>
      </c>
      <c r="N36" s="167">
        <v>0</v>
      </c>
      <c r="O36" s="165">
        <v>0</v>
      </c>
      <c r="P36" s="165">
        <v>0</v>
      </c>
      <c r="Q36" s="165">
        <v>0</v>
      </c>
      <c r="R36" s="159">
        <v>0</v>
      </c>
    </row>
    <row r="37" spans="1:18" ht="12.75">
      <c r="A37" s="166">
        <v>3296</v>
      </c>
      <c r="B37" s="166" t="s">
        <v>290</v>
      </c>
      <c r="C37" s="167">
        <v>254.17</v>
      </c>
      <c r="D37" s="165">
        <v>30885</v>
      </c>
      <c r="E37" s="167">
        <v>30245.49</v>
      </c>
      <c r="F37" s="167">
        <v>639.51</v>
      </c>
      <c r="G37" s="160">
        <v>100</v>
      </c>
      <c r="H37" s="165">
        <v>9201</v>
      </c>
      <c r="I37" s="161">
        <v>9201</v>
      </c>
      <c r="J37" s="160">
        <v>100</v>
      </c>
      <c r="K37" s="165">
        <v>0</v>
      </c>
      <c r="L37" s="165">
        <v>0</v>
      </c>
      <c r="M37" s="160">
        <v>0</v>
      </c>
      <c r="N37" s="167">
        <v>0</v>
      </c>
      <c r="O37" s="165">
        <v>0</v>
      </c>
      <c r="P37" s="165">
        <v>0</v>
      </c>
      <c r="Q37" s="165">
        <v>0</v>
      </c>
      <c r="R37" s="159">
        <v>0</v>
      </c>
    </row>
    <row r="38" spans="1:19" s="163" customFormat="1" ht="18" customHeight="1">
      <c r="A38" s="168"/>
      <c r="B38" s="157" t="s">
        <v>291</v>
      </c>
      <c r="C38" s="158">
        <v>26036.24</v>
      </c>
      <c r="D38" s="159">
        <v>2341201</v>
      </c>
      <c r="E38" s="158">
        <v>2292723.38</v>
      </c>
      <c r="F38" s="158">
        <v>48477.62</v>
      </c>
      <c r="G38" s="160">
        <v>100</v>
      </c>
      <c r="H38" s="159">
        <v>893048</v>
      </c>
      <c r="I38" s="159">
        <v>893048</v>
      </c>
      <c r="J38" s="160">
        <v>100</v>
      </c>
      <c r="K38" s="159">
        <v>227208</v>
      </c>
      <c r="L38" s="159">
        <v>227208</v>
      </c>
      <c r="M38" s="160">
        <v>100</v>
      </c>
      <c r="N38" s="158">
        <v>185080</v>
      </c>
      <c r="O38" s="159">
        <v>21000</v>
      </c>
      <c r="P38" s="159">
        <v>0</v>
      </c>
      <c r="Q38" s="159">
        <v>2382960</v>
      </c>
      <c r="R38" s="159">
        <v>2382960</v>
      </c>
      <c r="S38" s="159">
        <v>0</v>
      </c>
    </row>
    <row r="39" spans="1:19" s="163" customFormat="1" ht="18" customHeight="1">
      <c r="A39" s="168"/>
      <c r="B39" s="157" t="s">
        <v>292</v>
      </c>
      <c r="C39" s="158">
        <v>0</v>
      </c>
      <c r="D39" s="159">
        <v>0</v>
      </c>
      <c r="E39" s="158">
        <v>0</v>
      </c>
      <c r="F39" s="158">
        <v>0</v>
      </c>
      <c r="G39" s="160">
        <v>0</v>
      </c>
      <c r="H39" s="159">
        <v>0</v>
      </c>
      <c r="I39" s="161">
        <v>0</v>
      </c>
      <c r="J39" s="160">
        <v>0</v>
      </c>
      <c r="K39" s="159">
        <v>0</v>
      </c>
      <c r="L39" s="159">
        <v>0</v>
      </c>
      <c r="M39" s="160">
        <v>0</v>
      </c>
      <c r="N39" s="158"/>
      <c r="O39" s="159">
        <v>0</v>
      </c>
      <c r="P39" s="159">
        <v>0</v>
      </c>
      <c r="Q39" s="159"/>
      <c r="R39" s="159"/>
      <c r="S39" s="162"/>
    </row>
    <row r="40" spans="1:18" ht="12.75">
      <c r="A40" s="166">
        <v>3600</v>
      </c>
      <c r="B40" s="166" t="s">
        <v>293</v>
      </c>
      <c r="C40" s="167">
        <v>0</v>
      </c>
      <c r="D40" s="165">
        <v>0</v>
      </c>
      <c r="E40" s="167">
        <v>0</v>
      </c>
      <c r="F40" s="167">
        <v>0</v>
      </c>
      <c r="G40" s="160">
        <v>0</v>
      </c>
      <c r="H40" s="165">
        <v>415764</v>
      </c>
      <c r="I40" s="161">
        <v>415764</v>
      </c>
      <c r="J40" s="160">
        <v>100</v>
      </c>
      <c r="K40" s="165">
        <v>0</v>
      </c>
      <c r="L40" s="165">
        <v>0</v>
      </c>
      <c r="M40" s="160">
        <v>0</v>
      </c>
      <c r="N40" s="167">
        <v>16000</v>
      </c>
      <c r="O40" s="165">
        <v>0</v>
      </c>
      <c r="P40" s="165">
        <v>6375</v>
      </c>
      <c r="Q40" s="165">
        <v>1351681</v>
      </c>
      <c r="R40" s="165">
        <v>1351681</v>
      </c>
    </row>
    <row r="41" spans="1:18" ht="12.75">
      <c r="A41" s="166">
        <v>3601</v>
      </c>
      <c r="B41" s="166" t="s">
        <v>294</v>
      </c>
      <c r="C41" s="167">
        <v>7607.89</v>
      </c>
      <c r="D41" s="165">
        <v>603462</v>
      </c>
      <c r="E41" s="167">
        <v>590966.54</v>
      </c>
      <c r="F41" s="167">
        <v>12495.46</v>
      </c>
      <c r="G41" s="160">
        <v>100</v>
      </c>
      <c r="H41" s="165">
        <v>0</v>
      </c>
      <c r="I41" s="161">
        <v>0</v>
      </c>
      <c r="J41" s="160">
        <v>0</v>
      </c>
      <c r="K41" s="165">
        <v>0</v>
      </c>
      <c r="L41" s="165">
        <v>0</v>
      </c>
      <c r="M41" s="160">
        <v>0</v>
      </c>
      <c r="N41" s="167">
        <v>185800</v>
      </c>
      <c r="O41" s="165">
        <v>0</v>
      </c>
      <c r="P41" s="165">
        <v>5250</v>
      </c>
      <c r="Q41" s="165">
        <v>33000</v>
      </c>
      <c r="R41" s="165">
        <v>33000</v>
      </c>
    </row>
    <row r="42" spans="1:18" ht="12.75">
      <c r="A42" s="166">
        <v>3605</v>
      </c>
      <c r="B42" s="166" t="s">
        <v>295</v>
      </c>
      <c r="C42" s="167">
        <v>688</v>
      </c>
      <c r="D42" s="165">
        <v>53250</v>
      </c>
      <c r="E42" s="167">
        <v>52147.39</v>
      </c>
      <c r="F42" s="167">
        <v>1102.61</v>
      </c>
      <c r="G42" s="160">
        <v>100</v>
      </c>
      <c r="H42" s="165">
        <v>61796</v>
      </c>
      <c r="I42" s="161">
        <v>61796</v>
      </c>
      <c r="J42" s="160">
        <v>100</v>
      </c>
      <c r="K42" s="165">
        <v>0</v>
      </c>
      <c r="L42" s="165">
        <v>0</v>
      </c>
      <c r="M42" s="160">
        <v>0</v>
      </c>
      <c r="N42" s="167">
        <v>0</v>
      </c>
      <c r="O42" s="165">
        <v>0</v>
      </c>
      <c r="P42" s="165">
        <v>4650</v>
      </c>
      <c r="Q42" s="165">
        <v>42000</v>
      </c>
      <c r="R42" s="165">
        <v>42000</v>
      </c>
    </row>
    <row r="43" spans="1:18" ht="12.75">
      <c r="A43" s="166">
        <v>3642</v>
      </c>
      <c r="B43" s="166" t="s">
        <v>296</v>
      </c>
      <c r="C43" s="167">
        <v>663.86</v>
      </c>
      <c r="D43" s="165">
        <v>57432</v>
      </c>
      <c r="E43" s="167">
        <v>56242.8</v>
      </c>
      <c r="F43" s="167">
        <v>1189.2</v>
      </c>
      <c r="G43" s="160">
        <v>100</v>
      </c>
      <c r="H43" s="165">
        <v>24218</v>
      </c>
      <c r="I43" s="161">
        <v>24218</v>
      </c>
      <c r="J43" s="160">
        <v>100</v>
      </c>
      <c r="K43" s="165">
        <v>0</v>
      </c>
      <c r="L43" s="165">
        <v>0</v>
      </c>
      <c r="M43" s="160">
        <v>0</v>
      </c>
      <c r="N43" s="167">
        <v>4350</v>
      </c>
      <c r="O43" s="165">
        <v>2750</v>
      </c>
      <c r="P43" s="165">
        <v>0</v>
      </c>
      <c r="Q43" s="165">
        <v>0</v>
      </c>
      <c r="R43" s="159">
        <v>0</v>
      </c>
    </row>
    <row r="44" spans="1:18" ht="12.75">
      <c r="A44" s="166">
        <v>3644</v>
      </c>
      <c r="B44" s="166" t="s">
        <v>297</v>
      </c>
      <c r="C44" s="167">
        <v>114.59</v>
      </c>
      <c r="D44" s="165">
        <v>13125</v>
      </c>
      <c r="E44" s="167">
        <v>12853.23</v>
      </c>
      <c r="F44" s="167">
        <v>271.77</v>
      </c>
      <c r="G44" s="160">
        <v>100</v>
      </c>
      <c r="H44" s="165">
        <v>24507</v>
      </c>
      <c r="I44" s="161">
        <v>24507</v>
      </c>
      <c r="J44" s="160">
        <v>100</v>
      </c>
      <c r="K44" s="165">
        <v>0</v>
      </c>
      <c r="L44" s="165">
        <v>0</v>
      </c>
      <c r="M44" s="160">
        <v>0</v>
      </c>
      <c r="N44" s="167">
        <v>0</v>
      </c>
      <c r="O44" s="165">
        <v>0</v>
      </c>
      <c r="P44" s="165">
        <v>0</v>
      </c>
      <c r="Q44" s="165">
        <v>0</v>
      </c>
      <c r="R44" s="159">
        <v>0</v>
      </c>
    </row>
    <row r="45" spans="1:18" ht="12.75">
      <c r="A45" s="166">
        <v>3648</v>
      </c>
      <c r="B45" s="166" t="s">
        <v>298</v>
      </c>
      <c r="C45" s="167">
        <v>421.47</v>
      </c>
      <c r="D45" s="165">
        <v>30764</v>
      </c>
      <c r="E45" s="167">
        <v>30126.99</v>
      </c>
      <c r="F45" s="167">
        <v>637.01</v>
      </c>
      <c r="G45" s="160">
        <v>100</v>
      </c>
      <c r="H45" s="165">
        <v>32215</v>
      </c>
      <c r="I45" s="161">
        <v>32215</v>
      </c>
      <c r="J45" s="160">
        <v>100</v>
      </c>
      <c r="K45" s="165">
        <v>0</v>
      </c>
      <c r="L45" s="165">
        <v>0</v>
      </c>
      <c r="M45" s="160">
        <v>0</v>
      </c>
      <c r="N45" s="167">
        <v>63000</v>
      </c>
      <c r="O45" s="165">
        <v>0</v>
      </c>
      <c r="P45" s="165">
        <v>0</v>
      </c>
      <c r="Q45" s="165">
        <v>0</v>
      </c>
      <c r="R45" s="159">
        <v>0</v>
      </c>
    </row>
    <row r="46" spans="1:18" ht="12.75">
      <c r="A46" s="166">
        <v>3652</v>
      </c>
      <c r="B46" s="166" t="s">
        <v>299</v>
      </c>
      <c r="C46" s="167">
        <v>203.76</v>
      </c>
      <c r="D46" s="165">
        <v>14292</v>
      </c>
      <c r="E46" s="167">
        <v>13996.07</v>
      </c>
      <c r="F46" s="167">
        <v>295.93</v>
      </c>
      <c r="G46" s="160">
        <v>100</v>
      </c>
      <c r="H46" s="165">
        <v>10124</v>
      </c>
      <c r="I46" s="161">
        <v>10124</v>
      </c>
      <c r="J46" s="160">
        <v>100</v>
      </c>
      <c r="K46" s="165">
        <v>0</v>
      </c>
      <c r="L46" s="165">
        <v>0</v>
      </c>
      <c r="M46" s="160">
        <v>0</v>
      </c>
      <c r="N46" s="167">
        <v>0</v>
      </c>
      <c r="O46" s="165">
        <v>0</v>
      </c>
      <c r="P46" s="165">
        <v>0</v>
      </c>
      <c r="Q46" s="165">
        <v>0</v>
      </c>
      <c r="R46" s="159">
        <v>0</v>
      </c>
    </row>
    <row r="47" spans="1:18" ht="12.75">
      <c r="A47" s="166">
        <v>3656</v>
      </c>
      <c r="B47" s="166" t="s">
        <v>300</v>
      </c>
      <c r="C47" s="167">
        <v>452.23</v>
      </c>
      <c r="D47" s="165">
        <v>34945</v>
      </c>
      <c r="E47" s="167">
        <v>34221.42</v>
      </c>
      <c r="F47" s="167">
        <v>723.58</v>
      </c>
      <c r="G47" s="160">
        <v>100</v>
      </c>
      <c r="H47" s="165">
        <v>45068</v>
      </c>
      <c r="I47" s="161">
        <v>45068</v>
      </c>
      <c r="J47" s="160">
        <v>100</v>
      </c>
      <c r="K47" s="165">
        <v>0</v>
      </c>
      <c r="L47" s="165">
        <v>0</v>
      </c>
      <c r="M47" s="160">
        <v>0</v>
      </c>
      <c r="N47" s="167">
        <v>0</v>
      </c>
      <c r="O47" s="165">
        <v>3500</v>
      </c>
      <c r="P47" s="165">
        <v>0</v>
      </c>
      <c r="Q47" s="165">
        <v>0</v>
      </c>
      <c r="R47" s="159">
        <v>0</v>
      </c>
    </row>
    <row r="48" spans="1:18" ht="12.75">
      <c r="A48" s="166">
        <v>3658</v>
      </c>
      <c r="B48" s="166" t="s">
        <v>301</v>
      </c>
      <c r="C48" s="167">
        <v>162.08</v>
      </c>
      <c r="D48" s="165">
        <v>18537</v>
      </c>
      <c r="E48" s="167">
        <v>18153.17</v>
      </c>
      <c r="F48" s="167">
        <v>383.83</v>
      </c>
      <c r="G48" s="160">
        <v>100</v>
      </c>
      <c r="H48" s="165">
        <v>13951</v>
      </c>
      <c r="I48" s="161">
        <v>13951</v>
      </c>
      <c r="J48" s="160">
        <v>100</v>
      </c>
      <c r="K48" s="165">
        <v>0</v>
      </c>
      <c r="L48" s="165">
        <v>0</v>
      </c>
      <c r="M48" s="160">
        <v>0</v>
      </c>
      <c r="N48" s="167">
        <v>16500</v>
      </c>
      <c r="O48" s="165">
        <v>3257</v>
      </c>
      <c r="P48" s="165">
        <v>0</v>
      </c>
      <c r="Q48" s="165">
        <v>0</v>
      </c>
      <c r="R48" s="159">
        <v>0</v>
      </c>
    </row>
    <row r="49" spans="1:18" ht="12.75">
      <c r="A49" s="166">
        <v>3660</v>
      </c>
      <c r="B49" s="166" t="s">
        <v>302</v>
      </c>
      <c r="C49" s="167">
        <v>56.29</v>
      </c>
      <c r="D49" s="165">
        <v>13434</v>
      </c>
      <c r="E49" s="167">
        <v>13155.83</v>
      </c>
      <c r="F49" s="167">
        <v>278.17</v>
      </c>
      <c r="G49" s="160">
        <v>100</v>
      </c>
      <c r="H49" s="165">
        <v>10693</v>
      </c>
      <c r="I49" s="161">
        <v>10693</v>
      </c>
      <c r="J49" s="160">
        <v>100</v>
      </c>
      <c r="K49" s="165">
        <v>0</v>
      </c>
      <c r="L49" s="165">
        <v>0</v>
      </c>
      <c r="M49" s="160">
        <v>0</v>
      </c>
      <c r="N49" s="167">
        <v>0</v>
      </c>
      <c r="O49" s="165">
        <v>0</v>
      </c>
      <c r="P49" s="165">
        <v>0</v>
      </c>
      <c r="Q49" s="165">
        <v>0</v>
      </c>
      <c r="R49" s="159">
        <v>0</v>
      </c>
    </row>
    <row r="50" spans="1:18" ht="12.75">
      <c r="A50" s="166">
        <v>3664</v>
      </c>
      <c r="B50" s="166" t="s">
        <v>303</v>
      </c>
      <c r="C50" s="167">
        <v>65.32</v>
      </c>
      <c r="D50" s="165">
        <v>5755</v>
      </c>
      <c r="E50" s="167">
        <v>5635.84</v>
      </c>
      <c r="F50" s="167">
        <v>119.16</v>
      </c>
      <c r="G50" s="160">
        <v>100</v>
      </c>
      <c r="H50" s="165">
        <v>14221</v>
      </c>
      <c r="I50" s="161">
        <v>14221</v>
      </c>
      <c r="J50" s="160">
        <v>100</v>
      </c>
      <c r="K50" s="165">
        <v>0</v>
      </c>
      <c r="L50" s="165">
        <v>0</v>
      </c>
      <c r="M50" s="160">
        <v>0</v>
      </c>
      <c r="N50" s="167">
        <v>0</v>
      </c>
      <c r="O50" s="165">
        <v>573</v>
      </c>
      <c r="P50" s="165">
        <v>0</v>
      </c>
      <c r="Q50" s="165">
        <v>0</v>
      </c>
      <c r="R50" s="159">
        <v>0</v>
      </c>
    </row>
    <row r="51" spans="1:18" ht="12.75">
      <c r="A51" s="166">
        <v>3668</v>
      </c>
      <c r="B51" s="166" t="s">
        <v>304</v>
      </c>
      <c r="C51" s="167">
        <v>371.35</v>
      </c>
      <c r="D51" s="165">
        <v>35763</v>
      </c>
      <c r="E51" s="167">
        <v>35022.48</v>
      </c>
      <c r="F51" s="167">
        <v>740.52</v>
      </c>
      <c r="G51" s="160">
        <v>100</v>
      </c>
      <c r="H51" s="165">
        <v>20978</v>
      </c>
      <c r="I51" s="161">
        <v>20978</v>
      </c>
      <c r="J51" s="160">
        <v>100</v>
      </c>
      <c r="K51" s="165">
        <v>0</v>
      </c>
      <c r="L51" s="165">
        <v>0</v>
      </c>
      <c r="M51" s="160">
        <v>0</v>
      </c>
      <c r="N51" s="167">
        <v>0</v>
      </c>
      <c r="O51" s="165">
        <v>0</v>
      </c>
      <c r="P51" s="165">
        <v>0</v>
      </c>
      <c r="Q51" s="165">
        <v>0</v>
      </c>
      <c r="R51" s="159">
        <v>0</v>
      </c>
    </row>
    <row r="52" spans="1:18" ht="12.75">
      <c r="A52" s="166">
        <v>3672</v>
      </c>
      <c r="B52" s="166" t="s">
        <v>305</v>
      </c>
      <c r="C52" s="167">
        <v>79.19</v>
      </c>
      <c r="D52" s="165">
        <v>7440</v>
      </c>
      <c r="E52" s="167">
        <v>7285.95</v>
      </c>
      <c r="F52" s="167">
        <v>154.05</v>
      </c>
      <c r="G52" s="160">
        <v>100</v>
      </c>
      <c r="H52" s="165">
        <v>19594</v>
      </c>
      <c r="I52" s="161">
        <v>19594</v>
      </c>
      <c r="J52" s="160">
        <v>100</v>
      </c>
      <c r="K52" s="165">
        <v>0</v>
      </c>
      <c r="L52" s="165">
        <v>0</v>
      </c>
      <c r="M52" s="160">
        <v>0</v>
      </c>
      <c r="N52" s="167">
        <v>0</v>
      </c>
      <c r="O52" s="165">
        <v>0</v>
      </c>
      <c r="P52" s="165">
        <v>0</v>
      </c>
      <c r="Q52" s="165">
        <v>0</v>
      </c>
      <c r="R52" s="159">
        <v>0</v>
      </c>
    </row>
    <row r="53" spans="1:18" ht="12.75">
      <c r="A53" s="166">
        <v>3674</v>
      </c>
      <c r="B53" s="166" t="s">
        <v>306</v>
      </c>
      <c r="C53" s="167">
        <v>219.83</v>
      </c>
      <c r="D53" s="165">
        <v>19026</v>
      </c>
      <c r="E53" s="167">
        <v>18632.04</v>
      </c>
      <c r="F53" s="167">
        <v>393.96</v>
      </c>
      <c r="G53" s="160">
        <v>100</v>
      </c>
      <c r="H53" s="165">
        <v>25976</v>
      </c>
      <c r="I53" s="161">
        <v>25976</v>
      </c>
      <c r="J53" s="160">
        <v>100</v>
      </c>
      <c r="K53" s="165">
        <v>0</v>
      </c>
      <c r="L53" s="165">
        <v>0</v>
      </c>
      <c r="M53" s="160">
        <v>0</v>
      </c>
      <c r="N53" s="167">
        <v>0</v>
      </c>
      <c r="O53" s="165">
        <v>1564</v>
      </c>
      <c r="P53" s="165">
        <v>0</v>
      </c>
      <c r="Q53" s="165">
        <v>0</v>
      </c>
      <c r="R53" s="159">
        <v>0</v>
      </c>
    </row>
    <row r="54" spans="1:18" ht="12.75">
      <c r="A54" s="166">
        <v>3676</v>
      </c>
      <c r="B54" s="166" t="s">
        <v>307</v>
      </c>
      <c r="C54" s="167">
        <v>70.71</v>
      </c>
      <c r="D54" s="165">
        <v>7938</v>
      </c>
      <c r="E54" s="167">
        <v>7773.63</v>
      </c>
      <c r="F54" s="167">
        <v>164.37</v>
      </c>
      <c r="G54" s="160">
        <v>100</v>
      </c>
      <c r="H54" s="165">
        <v>10978</v>
      </c>
      <c r="I54" s="161">
        <v>10978</v>
      </c>
      <c r="J54" s="160">
        <v>100</v>
      </c>
      <c r="K54" s="165">
        <v>0</v>
      </c>
      <c r="L54" s="165">
        <v>0</v>
      </c>
      <c r="M54" s="160">
        <v>0</v>
      </c>
      <c r="N54" s="167">
        <v>0</v>
      </c>
      <c r="O54" s="165">
        <v>0</v>
      </c>
      <c r="P54" s="165">
        <v>0</v>
      </c>
      <c r="Q54" s="165">
        <v>0</v>
      </c>
      <c r="R54" s="159">
        <v>0</v>
      </c>
    </row>
    <row r="55" spans="1:18" ht="12.75">
      <c r="A55" s="166">
        <v>3680</v>
      </c>
      <c r="B55" s="166" t="s">
        <v>308</v>
      </c>
      <c r="C55" s="167">
        <v>94.5</v>
      </c>
      <c r="D55" s="165">
        <v>10537</v>
      </c>
      <c r="E55" s="167">
        <v>10318.82</v>
      </c>
      <c r="F55" s="167">
        <v>218.18</v>
      </c>
      <c r="G55" s="160">
        <v>100</v>
      </c>
      <c r="H55" s="165">
        <v>37828</v>
      </c>
      <c r="I55" s="161">
        <v>37828</v>
      </c>
      <c r="J55" s="160">
        <v>100</v>
      </c>
      <c r="K55" s="165">
        <v>0</v>
      </c>
      <c r="L55" s="165">
        <v>0</v>
      </c>
      <c r="M55" s="160">
        <v>0</v>
      </c>
      <c r="N55" s="167">
        <v>5000</v>
      </c>
      <c r="O55" s="165">
        <v>1110</v>
      </c>
      <c r="P55" s="165">
        <v>0</v>
      </c>
      <c r="Q55" s="165">
        <v>0</v>
      </c>
      <c r="R55" s="159">
        <v>0</v>
      </c>
    </row>
    <row r="56" spans="1:18" ht="12.75">
      <c r="A56" s="166">
        <v>3684</v>
      </c>
      <c r="B56" s="166" t="s">
        <v>309</v>
      </c>
      <c r="C56" s="167">
        <v>223.58</v>
      </c>
      <c r="D56" s="165">
        <v>26865</v>
      </c>
      <c r="E56" s="167">
        <v>26308.73</v>
      </c>
      <c r="F56" s="167">
        <v>556.27</v>
      </c>
      <c r="G56" s="160">
        <v>100</v>
      </c>
      <c r="H56" s="165">
        <v>28437</v>
      </c>
      <c r="I56" s="161">
        <v>28437</v>
      </c>
      <c r="J56" s="160">
        <v>100</v>
      </c>
      <c r="K56" s="165">
        <v>0</v>
      </c>
      <c r="L56" s="165">
        <v>0</v>
      </c>
      <c r="M56" s="160">
        <v>0</v>
      </c>
      <c r="N56" s="167">
        <v>0</v>
      </c>
      <c r="O56" s="165">
        <v>0</v>
      </c>
      <c r="P56" s="165">
        <v>0</v>
      </c>
      <c r="Q56" s="165">
        <v>0</v>
      </c>
      <c r="R56" s="159">
        <v>0</v>
      </c>
    </row>
    <row r="57" spans="1:18" ht="12.75">
      <c r="A57" s="166">
        <v>3688</v>
      </c>
      <c r="B57" s="166" t="s">
        <v>310</v>
      </c>
      <c r="C57" s="167">
        <v>74.46</v>
      </c>
      <c r="D57" s="165">
        <v>10931</v>
      </c>
      <c r="E57" s="167">
        <v>10704.66</v>
      </c>
      <c r="F57" s="167">
        <v>226.34</v>
      </c>
      <c r="G57" s="160">
        <v>100</v>
      </c>
      <c r="H57" s="165">
        <v>16452</v>
      </c>
      <c r="I57" s="161">
        <v>16452</v>
      </c>
      <c r="J57" s="160">
        <v>100</v>
      </c>
      <c r="K57" s="165">
        <v>0</v>
      </c>
      <c r="L57" s="165">
        <v>0</v>
      </c>
      <c r="M57" s="160">
        <v>0</v>
      </c>
      <c r="N57" s="167">
        <v>0</v>
      </c>
      <c r="O57" s="165">
        <v>0</v>
      </c>
      <c r="P57" s="165">
        <v>0</v>
      </c>
      <c r="Q57" s="165">
        <v>0</v>
      </c>
      <c r="R57" s="159">
        <v>0</v>
      </c>
    </row>
    <row r="58" spans="1:18" ht="12.75">
      <c r="A58" s="166">
        <v>3690</v>
      </c>
      <c r="B58" s="166" t="s">
        <v>311</v>
      </c>
      <c r="C58" s="167">
        <v>253.11</v>
      </c>
      <c r="D58" s="165">
        <v>21841</v>
      </c>
      <c r="E58" s="167">
        <v>21388.75</v>
      </c>
      <c r="F58" s="167">
        <v>452.25</v>
      </c>
      <c r="G58" s="160">
        <v>100</v>
      </c>
      <c r="H58" s="165">
        <v>23330</v>
      </c>
      <c r="I58" s="161">
        <v>23330</v>
      </c>
      <c r="J58" s="160">
        <v>100</v>
      </c>
      <c r="K58" s="165">
        <v>0</v>
      </c>
      <c r="L58" s="165">
        <v>0</v>
      </c>
      <c r="M58" s="160">
        <v>0</v>
      </c>
      <c r="N58" s="167">
        <v>0</v>
      </c>
      <c r="O58" s="165">
        <v>0</v>
      </c>
      <c r="P58" s="165">
        <v>0</v>
      </c>
      <c r="Q58" s="165">
        <v>0</v>
      </c>
      <c r="R58" s="159">
        <v>0</v>
      </c>
    </row>
    <row r="59" spans="1:18" ht="12.75">
      <c r="A59" s="166">
        <v>3694</v>
      </c>
      <c r="B59" s="166" t="s">
        <v>312</v>
      </c>
      <c r="C59" s="167">
        <v>142.77</v>
      </c>
      <c r="D59" s="165">
        <v>10894</v>
      </c>
      <c r="E59" s="167">
        <v>10668.42</v>
      </c>
      <c r="F59" s="167">
        <v>225.58</v>
      </c>
      <c r="G59" s="160">
        <v>100</v>
      </c>
      <c r="H59" s="165">
        <v>12267</v>
      </c>
      <c r="I59" s="161">
        <v>12267</v>
      </c>
      <c r="J59" s="160">
        <v>100</v>
      </c>
      <c r="K59" s="165">
        <v>0</v>
      </c>
      <c r="L59" s="165">
        <v>0</v>
      </c>
      <c r="M59" s="160">
        <v>0</v>
      </c>
      <c r="N59" s="167">
        <v>0</v>
      </c>
      <c r="O59" s="165">
        <v>0</v>
      </c>
      <c r="P59" s="165">
        <v>0</v>
      </c>
      <c r="Q59" s="165">
        <v>0</v>
      </c>
      <c r="R59" s="159">
        <v>0</v>
      </c>
    </row>
    <row r="60" spans="1:18" ht="12.75">
      <c r="A60" s="166">
        <v>3696</v>
      </c>
      <c r="B60" s="166" t="s">
        <v>313</v>
      </c>
      <c r="C60" s="167">
        <v>242.67</v>
      </c>
      <c r="D60" s="165">
        <v>22974</v>
      </c>
      <c r="E60" s="167">
        <v>22498.29</v>
      </c>
      <c r="F60" s="167">
        <v>475.71</v>
      </c>
      <c r="G60" s="160">
        <v>100</v>
      </c>
      <c r="H60" s="165">
        <v>27052</v>
      </c>
      <c r="I60" s="161">
        <v>27052</v>
      </c>
      <c r="J60" s="160">
        <v>100</v>
      </c>
      <c r="K60" s="165">
        <v>0</v>
      </c>
      <c r="L60" s="165">
        <v>0</v>
      </c>
      <c r="M60" s="160">
        <v>0</v>
      </c>
      <c r="N60" s="167">
        <v>0</v>
      </c>
      <c r="O60" s="165">
        <v>0</v>
      </c>
      <c r="P60" s="165">
        <v>0</v>
      </c>
      <c r="Q60" s="165">
        <v>0</v>
      </c>
      <c r="R60" s="159">
        <v>0</v>
      </c>
    </row>
    <row r="61" spans="1:19" s="163" customFormat="1" ht="18" customHeight="1">
      <c r="A61" s="168"/>
      <c r="B61" s="157" t="s">
        <v>314</v>
      </c>
      <c r="C61" s="158">
        <v>12207.66</v>
      </c>
      <c r="D61" s="159">
        <v>1019205</v>
      </c>
      <c r="E61" s="158">
        <v>998101.05</v>
      </c>
      <c r="F61" s="158">
        <v>21103.95</v>
      </c>
      <c r="G61" s="160">
        <v>100</v>
      </c>
      <c r="H61" s="159">
        <v>875449</v>
      </c>
      <c r="I61" s="159">
        <v>875449</v>
      </c>
      <c r="J61" s="160">
        <v>100</v>
      </c>
      <c r="K61" s="159">
        <v>0</v>
      </c>
      <c r="L61" s="159">
        <v>0</v>
      </c>
      <c r="M61" s="160">
        <v>0</v>
      </c>
      <c r="N61" s="158">
        <v>290650</v>
      </c>
      <c r="O61" s="159">
        <v>12754</v>
      </c>
      <c r="P61" s="159">
        <v>16275</v>
      </c>
      <c r="Q61" s="159">
        <v>1426681</v>
      </c>
      <c r="R61" s="159">
        <v>1426681</v>
      </c>
      <c r="S61" s="159">
        <v>0</v>
      </c>
    </row>
    <row r="62" spans="1:19" s="163" customFormat="1" ht="18" customHeight="1">
      <c r="A62" s="168"/>
      <c r="B62" s="157" t="s">
        <v>315</v>
      </c>
      <c r="C62" s="158">
        <v>0</v>
      </c>
      <c r="D62" s="159">
        <v>0</v>
      </c>
      <c r="E62" s="158">
        <v>0</v>
      </c>
      <c r="F62" s="158">
        <v>0</v>
      </c>
      <c r="G62" s="160">
        <v>0</v>
      </c>
      <c r="H62" s="159">
        <v>0</v>
      </c>
      <c r="I62" s="161">
        <v>0</v>
      </c>
      <c r="J62" s="160">
        <v>0</v>
      </c>
      <c r="K62" s="159">
        <v>0</v>
      </c>
      <c r="L62" s="159">
        <v>0</v>
      </c>
      <c r="M62" s="160">
        <v>0</v>
      </c>
      <c r="N62" s="158"/>
      <c r="O62" s="159">
        <v>0</v>
      </c>
      <c r="P62" s="159">
        <v>0</v>
      </c>
      <c r="Q62" s="159"/>
      <c r="R62" s="159"/>
      <c r="S62" s="162"/>
    </row>
    <row r="63" spans="1:18" ht="12.75">
      <c r="A63" s="166">
        <v>3800</v>
      </c>
      <c r="B63" s="166" t="s">
        <v>316</v>
      </c>
      <c r="C63" s="167">
        <v>0</v>
      </c>
      <c r="D63" s="165">
        <v>0</v>
      </c>
      <c r="E63" s="167">
        <v>0</v>
      </c>
      <c r="F63" s="167">
        <v>0</v>
      </c>
      <c r="G63" s="160">
        <v>0</v>
      </c>
      <c r="H63" s="165">
        <v>514968</v>
      </c>
      <c r="I63" s="161">
        <v>514968</v>
      </c>
      <c r="J63" s="160">
        <v>100</v>
      </c>
      <c r="K63" s="165">
        <v>0</v>
      </c>
      <c r="L63" s="165">
        <v>0</v>
      </c>
      <c r="M63" s="160">
        <v>0</v>
      </c>
      <c r="N63" s="167">
        <v>0</v>
      </c>
      <c r="O63" s="165">
        <v>0</v>
      </c>
      <c r="P63" s="165">
        <v>0</v>
      </c>
      <c r="Q63" s="165">
        <v>1389177</v>
      </c>
      <c r="R63" s="165">
        <v>1389177</v>
      </c>
    </row>
    <row r="64" spans="1:18" ht="12.75">
      <c r="A64" s="166">
        <v>3801</v>
      </c>
      <c r="B64" s="166" t="s">
        <v>317</v>
      </c>
      <c r="C64" s="167">
        <v>6960.72</v>
      </c>
      <c r="D64" s="165">
        <v>515714</v>
      </c>
      <c r="E64" s="167">
        <v>505035.47</v>
      </c>
      <c r="F64" s="167">
        <v>10678.53</v>
      </c>
      <c r="G64" s="160">
        <v>100</v>
      </c>
      <c r="H64" s="165">
        <v>24608</v>
      </c>
      <c r="I64" s="161">
        <v>24608</v>
      </c>
      <c r="J64" s="160">
        <v>100</v>
      </c>
      <c r="K64" s="165">
        <v>0</v>
      </c>
      <c r="L64" s="165">
        <v>0</v>
      </c>
      <c r="M64" s="160">
        <v>0</v>
      </c>
      <c r="N64" s="167">
        <v>120000</v>
      </c>
      <c r="O64" s="165">
        <v>0</v>
      </c>
      <c r="P64" s="165">
        <v>0</v>
      </c>
      <c r="Q64" s="165">
        <v>148000</v>
      </c>
      <c r="R64" s="165">
        <v>148000</v>
      </c>
    </row>
    <row r="65" spans="1:18" ht="12.75">
      <c r="A65" s="166">
        <v>3815</v>
      </c>
      <c r="B65" s="166" t="s">
        <v>318</v>
      </c>
      <c r="C65" s="167">
        <v>801.54</v>
      </c>
      <c r="D65" s="165">
        <v>70092</v>
      </c>
      <c r="E65" s="167">
        <v>68640.65</v>
      </c>
      <c r="F65" s="167">
        <v>1451.35</v>
      </c>
      <c r="G65" s="160">
        <v>100</v>
      </c>
      <c r="H65" s="165">
        <v>50968</v>
      </c>
      <c r="I65" s="161">
        <v>50968</v>
      </c>
      <c r="J65" s="160">
        <v>100</v>
      </c>
      <c r="K65" s="165">
        <v>0</v>
      </c>
      <c r="L65" s="165">
        <v>0</v>
      </c>
      <c r="M65" s="160">
        <v>0</v>
      </c>
      <c r="N65" s="167">
        <v>15000</v>
      </c>
      <c r="O65" s="165">
        <v>0</v>
      </c>
      <c r="P65" s="165">
        <v>0</v>
      </c>
      <c r="Q65" s="165">
        <v>0</v>
      </c>
      <c r="R65" s="159">
        <v>0</v>
      </c>
    </row>
    <row r="66" spans="1:18" ht="12.75">
      <c r="A66" s="166">
        <v>3844</v>
      </c>
      <c r="B66" s="166" t="s">
        <v>319</v>
      </c>
      <c r="C66" s="167">
        <v>321.41</v>
      </c>
      <c r="D66" s="165">
        <v>30823</v>
      </c>
      <c r="E66" s="167">
        <v>30184.77</v>
      </c>
      <c r="F66" s="167">
        <v>638.23</v>
      </c>
      <c r="G66" s="160">
        <v>100</v>
      </c>
      <c r="H66" s="165">
        <v>71976</v>
      </c>
      <c r="I66" s="161">
        <v>71976</v>
      </c>
      <c r="J66" s="160">
        <v>100</v>
      </c>
      <c r="K66" s="165">
        <v>0</v>
      </c>
      <c r="L66" s="165">
        <v>0</v>
      </c>
      <c r="M66" s="160">
        <v>0</v>
      </c>
      <c r="N66" s="167">
        <v>0</v>
      </c>
      <c r="O66" s="165">
        <v>0</v>
      </c>
      <c r="P66" s="165">
        <v>0</v>
      </c>
      <c r="Q66" s="165">
        <v>0</v>
      </c>
      <c r="R66" s="159">
        <v>0</v>
      </c>
    </row>
    <row r="67" spans="1:18" ht="12.75">
      <c r="A67" s="166">
        <v>3846</v>
      </c>
      <c r="B67" s="166" t="s">
        <v>320</v>
      </c>
      <c r="C67" s="167">
        <v>145.55</v>
      </c>
      <c r="D67" s="165">
        <v>18945</v>
      </c>
      <c r="E67" s="167">
        <v>18552.72</v>
      </c>
      <c r="F67" s="167">
        <v>392.28</v>
      </c>
      <c r="G67" s="160">
        <v>100</v>
      </c>
      <c r="H67" s="165">
        <v>23632</v>
      </c>
      <c r="I67" s="161">
        <v>23632</v>
      </c>
      <c r="J67" s="160">
        <v>100</v>
      </c>
      <c r="K67" s="165">
        <v>0</v>
      </c>
      <c r="L67" s="165">
        <v>0</v>
      </c>
      <c r="M67" s="160">
        <v>0</v>
      </c>
      <c r="N67" s="167">
        <v>0</v>
      </c>
      <c r="O67" s="165">
        <v>0</v>
      </c>
      <c r="P67" s="165">
        <v>5250</v>
      </c>
      <c r="Q67" s="165">
        <v>0</v>
      </c>
      <c r="R67" s="159">
        <v>0</v>
      </c>
    </row>
    <row r="68" spans="1:18" ht="12.75">
      <c r="A68" s="166">
        <v>3848</v>
      </c>
      <c r="B68" s="166" t="s">
        <v>321</v>
      </c>
      <c r="C68" s="167">
        <v>130.88</v>
      </c>
      <c r="D68" s="165">
        <v>11926</v>
      </c>
      <c r="E68" s="167">
        <v>11679.06</v>
      </c>
      <c r="F68" s="167">
        <v>246.94</v>
      </c>
      <c r="G68" s="160">
        <v>100</v>
      </c>
      <c r="H68" s="165">
        <v>18051</v>
      </c>
      <c r="I68" s="161">
        <v>18051</v>
      </c>
      <c r="J68" s="160">
        <v>100</v>
      </c>
      <c r="K68" s="165">
        <v>0</v>
      </c>
      <c r="L68" s="165">
        <v>0</v>
      </c>
      <c r="M68" s="160">
        <v>0</v>
      </c>
      <c r="N68" s="167">
        <v>0</v>
      </c>
      <c r="O68" s="165">
        <v>0</v>
      </c>
      <c r="P68" s="165">
        <v>0</v>
      </c>
      <c r="Q68" s="165">
        <v>0</v>
      </c>
      <c r="R68" s="159">
        <v>0</v>
      </c>
    </row>
    <row r="69" spans="1:18" ht="12.75">
      <c r="A69" s="166">
        <v>3850</v>
      </c>
      <c r="B69" s="166" t="s">
        <v>322</v>
      </c>
      <c r="C69" s="167">
        <v>167.05</v>
      </c>
      <c r="D69" s="165">
        <v>16562</v>
      </c>
      <c r="E69" s="167">
        <v>16219.06</v>
      </c>
      <c r="F69" s="167">
        <v>342.94</v>
      </c>
      <c r="G69" s="160">
        <v>100</v>
      </c>
      <c r="H69" s="165">
        <v>51835</v>
      </c>
      <c r="I69" s="161">
        <v>51835</v>
      </c>
      <c r="J69" s="160">
        <v>100</v>
      </c>
      <c r="K69" s="165">
        <v>0</v>
      </c>
      <c r="L69" s="165">
        <v>0</v>
      </c>
      <c r="M69" s="160">
        <v>0</v>
      </c>
      <c r="N69" s="167">
        <v>0</v>
      </c>
      <c r="O69" s="165">
        <v>0</v>
      </c>
      <c r="P69" s="165">
        <v>0</v>
      </c>
      <c r="Q69" s="165">
        <v>0</v>
      </c>
      <c r="R69" s="159">
        <v>0</v>
      </c>
    </row>
    <row r="70" spans="1:18" ht="12.75">
      <c r="A70" s="166">
        <v>3852</v>
      </c>
      <c r="B70" s="166" t="s">
        <v>323</v>
      </c>
      <c r="C70" s="167">
        <v>111.42</v>
      </c>
      <c r="D70" s="165">
        <v>11866</v>
      </c>
      <c r="E70" s="167">
        <v>11620.3</v>
      </c>
      <c r="F70" s="167">
        <v>245.7</v>
      </c>
      <c r="G70" s="160">
        <v>100</v>
      </c>
      <c r="H70" s="165">
        <v>31680</v>
      </c>
      <c r="I70" s="161">
        <v>31680</v>
      </c>
      <c r="J70" s="160">
        <v>100</v>
      </c>
      <c r="K70" s="165">
        <v>0</v>
      </c>
      <c r="L70" s="165">
        <v>0</v>
      </c>
      <c r="M70" s="160">
        <v>0</v>
      </c>
      <c r="N70" s="167">
        <v>0</v>
      </c>
      <c r="O70" s="165">
        <v>0</v>
      </c>
      <c r="P70" s="165">
        <v>0</v>
      </c>
      <c r="Q70" s="165">
        <v>0</v>
      </c>
      <c r="R70" s="159">
        <v>0</v>
      </c>
    </row>
    <row r="71" spans="1:18" ht="12.75">
      <c r="A71" s="166">
        <v>3856</v>
      </c>
      <c r="B71" s="166" t="s">
        <v>324</v>
      </c>
      <c r="C71" s="167">
        <v>108.28</v>
      </c>
      <c r="D71" s="165">
        <v>10299</v>
      </c>
      <c r="E71" s="167">
        <v>10085.75</v>
      </c>
      <c r="F71" s="167">
        <v>213.25</v>
      </c>
      <c r="G71" s="160">
        <v>100</v>
      </c>
      <c r="H71" s="165">
        <v>18197</v>
      </c>
      <c r="I71" s="161">
        <v>18197</v>
      </c>
      <c r="J71" s="160">
        <v>100</v>
      </c>
      <c r="K71" s="165">
        <v>0</v>
      </c>
      <c r="L71" s="165">
        <v>0</v>
      </c>
      <c r="M71" s="160">
        <v>0</v>
      </c>
      <c r="N71" s="167">
        <v>0</v>
      </c>
      <c r="O71" s="165">
        <v>0</v>
      </c>
      <c r="P71" s="165">
        <v>0</v>
      </c>
      <c r="Q71" s="165">
        <v>0</v>
      </c>
      <c r="R71" s="159">
        <v>0</v>
      </c>
    </row>
    <row r="72" spans="1:18" ht="12.75">
      <c r="A72" s="166">
        <v>3858</v>
      </c>
      <c r="B72" s="166" t="s">
        <v>325</v>
      </c>
      <c r="C72" s="167">
        <v>536.34</v>
      </c>
      <c r="D72" s="165">
        <v>48471</v>
      </c>
      <c r="E72" s="167">
        <v>47467.35</v>
      </c>
      <c r="F72" s="167">
        <v>1003.65</v>
      </c>
      <c r="G72" s="160">
        <v>100</v>
      </c>
      <c r="H72" s="165">
        <v>38281</v>
      </c>
      <c r="I72" s="161">
        <v>38281</v>
      </c>
      <c r="J72" s="160">
        <v>100</v>
      </c>
      <c r="K72" s="165">
        <v>0</v>
      </c>
      <c r="L72" s="165">
        <v>0</v>
      </c>
      <c r="M72" s="160">
        <v>0</v>
      </c>
      <c r="N72" s="167">
        <v>0</v>
      </c>
      <c r="O72" s="165">
        <v>0</v>
      </c>
      <c r="P72" s="165">
        <v>0</v>
      </c>
      <c r="Q72" s="165">
        <v>0</v>
      </c>
      <c r="R72" s="159">
        <v>0</v>
      </c>
    </row>
    <row r="73" spans="1:18" ht="12.75">
      <c r="A73" s="166">
        <v>3860</v>
      </c>
      <c r="B73" s="166" t="s">
        <v>326</v>
      </c>
      <c r="C73" s="167">
        <v>304.82</v>
      </c>
      <c r="D73" s="165">
        <v>28300</v>
      </c>
      <c r="E73" s="167">
        <v>27714.01</v>
      </c>
      <c r="F73" s="167">
        <v>585.99</v>
      </c>
      <c r="G73" s="160">
        <v>100</v>
      </c>
      <c r="H73" s="165">
        <v>23699</v>
      </c>
      <c r="I73" s="161">
        <v>23699</v>
      </c>
      <c r="J73" s="160">
        <v>100</v>
      </c>
      <c r="K73" s="165">
        <v>0</v>
      </c>
      <c r="L73" s="165">
        <v>0</v>
      </c>
      <c r="M73" s="160">
        <v>0</v>
      </c>
      <c r="N73" s="167">
        <v>0</v>
      </c>
      <c r="O73" s="165">
        <v>0</v>
      </c>
      <c r="P73" s="165">
        <v>0</v>
      </c>
      <c r="Q73" s="165">
        <v>0</v>
      </c>
      <c r="R73" s="159">
        <v>0</v>
      </c>
    </row>
    <row r="74" spans="1:18" ht="12.75">
      <c r="A74" s="166">
        <v>3864</v>
      </c>
      <c r="B74" s="166" t="s">
        <v>327</v>
      </c>
      <c r="C74" s="167">
        <v>183.24</v>
      </c>
      <c r="D74" s="165">
        <v>20301</v>
      </c>
      <c r="E74" s="167">
        <v>19880.64</v>
      </c>
      <c r="F74" s="167">
        <v>420.36</v>
      </c>
      <c r="G74" s="160">
        <v>100</v>
      </c>
      <c r="H74" s="165">
        <v>41300</v>
      </c>
      <c r="I74" s="161">
        <v>41300</v>
      </c>
      <c r="J74" s="160">
        <v>100</v>
      </c>
      <c r="K74" s="165">
        <v>0</v>
      </c>
      <c r="L74" s="165">
        <v>0</v>
      </c>
      <c r="M74" s="160">
        <v>0</v>
      </c>
      <c r="N74" s="167">
        <v>0</v>
      </c>
      <c r="O74" s="165">
        <v>0</v>
      </c>
      <c r="P74" s="165">
        <v>0</v>
      </c>
      <c r="Q74" s="165">
        <v>0</v>
      </c>
      <c r="R74" s="159">
        <v>0</v>
      </c>
    </row>
    <row r="75" spans="1:18" ht="12.75">
      <c r="A75" s="166">
        <v>3866</v>
      </c>
      <c r="B75" s="166" t="s">
        <v>328</v>
      </c>
      <c r="C75" s="167">
        <v>32.49</v>
      </c>
      <c r="D75" s="165">
        <v>4276</v>
      </c>
      <c r="E75" s="167">
        <v>4187.46</v>
      </c>
      <c r="F75" s="167">
        <v>88.54</v>
      </c>
      <c r="G75" s="160">
        <v>100</v>
      </c>
      <c r="H75" s="165">
        <v>11421</v>
      </c>
      <c r="I75" s="161">
        <v>11421</v>
      </c>
      <c r="J75" s="160">
        <v>100</v>
      </c>
      <c r="K75" s="165">
        <v>0</v>
      </c>
      <c r="L75" s="165">
        <v>0</v>
      </c>
      <c r="M75" s="160">
        <v>0</v>
      </c>
      <c r="N75" s="167">
        <v>0</v>
      </c>
      <c r="O75" s="165">
        <v>0</v>
      </c>
      <c r="P75" s="165">
        <v>0</v>
      </c>
      <c r="Q75" s="165">
        <v>0</v>
      </c>
      <c r="R75" s="159">
        <v>0</v>
      </c>
    </row>
    <row r="76" spans="1:18" ht="12.75">
      <c r="A76" s="166">
        <v>3870</v>
      </c>
      <c r="B76" s="166" t="s">
        <v>329</v>
      </c>
      <c r="C76" s="167">
        <v>207.3</v>
      </c>
      <c r="D76" s="165">
        <v>21530</v>
      </c>
      <c r="E76" s="167">
        <v>21084.19</v>
      </c>
      <c r="F76" s="167">
        <v>445.81</v>
      </c>
      <c r="G76" s="160">
        <v>100</v>
      </c>
      <c r="H76" s="165">
        <v>30694</v>
      </c>
      <c r="I76" s="161">
        <v>30694</v>
      </c>
      <c r="J76" s="160">
        <v>100</v>
      </c>
      <c r="K76" s="165">
        <v>0</v>
      </c>
      <c r="L76" s="165">
        <v>0</v>
      </c>
      <c r="M76" s="160">
        <v>0</v>
      </c>
      <c r="N76" s="167">
        <v>0</v>
      </c>
      <c r="O76" s="165">
        <v>0</v>
      </c>
      <c r="P76" s="165">
        <v>4200</v>
      </c>
      <c r="Q76" s="165">
        <v>0</v>
      </c>
      <c r="R76" s="159">
        <v>0</v>
      </c>
    </row>
    <row r="77" spans="1:18" ht="12.75">
      <c r="A77" s="166">
        <v>3874</v>
      </c>
      <c r="B77" s="166" t="s">
        <v>330</v>
      </c>
      <c r="C77" s="167">
        <v>372.66</v>
      </c>
      <c r="D77" s="165">
        <v>37674</v>
      </c>
      <c r="E77" s="167">
        <v>36893.91</v>
      </c>
      <c r="F77" s="167">
        <v>780.09</v>
      </c>
      <c r="G77" s="160">
        <v>100</v>
      </c>
      <c r="H77" s="165">
        <v>55282</v>
      </c>
      <c r="I77" s="161">
        <v>55282</v>
      </c>
      <c r="J77" s="160">
        <v>100</v>
      </c>
      <c r="K77" s="165">
        <v>0</v>
      </c>
      <c r="L77" s="165">
        <v>0</v>
      </c>
      <c r="M77" s="160">
        <v>0</v>
      </c>
      <c r="N77" s="167">
        <v>0</v>
      </c>
      <c r="O77" s="165">
        <v>0</v>
      </c>
      <c r="P77" s="165">
        <v>2175</v>
      </c>
      <c r="Q77" s="165">
        <v>0</v>
      </c>
      <c r="R77" s="159">
        <v>0</v>
      </c>
    </row>
    <row r="78" spans="1:18" ht="12.75">
      <c r="A78" s="166">
        <v>3878</v>
      </c>
      <c r="B78" s="166" t="s">
        <v>331</v>
      </c>
      <c r="C78" s="167">
        <v>171.19</v>
      </c>
      <c r="D78" s="165">
        <v>18963</v>
      </c>
      <c r="E78" s="167">
        <v>18570.35</v>
      </c>
      <c r="F78" s="167">
        <v>392.65</v>
      </c>
      <c r="G78" s="160">
        <v>100</v>
      </c>
      <c r="H78" s="165">
        <v>21038</v>
      </c>
      <c r="I78" s="161">
        <v>21038</v>
      </c>
      <c r="J78" s="160">
        <v>100</v>
      </c>
      <c r="K78" s="165">
        <v>0</v>
      </c>
      <c r="L78" s="165">
        <v>0</v>
      </c>
      <c r="M78" s="160">
        <v>0</v>
      </c>
      <c r="N78" s="167">
        <v>0</v>
      </c>
      <c r="O78" s="165">
        <v>3280</v>
      </c>
      <c r="P78" s="165">
        <v>0</v>
      </c>
      <c r="Q78" s="165">
        <v>0</v>
      </c>
      <c r="R78" s="159">
        <v>0</v>
      </c>
    </row>
    <row r="79" spans="1:18" ht="12.75">
      <c r="A79" s="166">
        <v>3882</v>
      </c>
      <c r="B79" s="166" t="s">
        <v>332</v>
      </c>
      <c r="C79" s="167">
        <v>235.54</v>
      </c>
      <c r="D79" s="165">
        <v>23879</v>
      </c>
      <c r="E79" s="167">
        <v>23384.55</v>
      </c>
      <c r="F79" s="167">
        <v>494.45</v>
      </c>
      <c r="G79" s="160">
        <v>100</v>
      </c>
      <c r="H79" s="165">
        <v>64762</v>
      </c>
      <c r="I79" s="161">
        <v>64762</v>
      </c>
      <c r="J79" s="160">
        <v>100</v>
      </c>
      <c r="K79" s="165">
        <v>0</v>
      </c>
      <c r="L79" s="165">
        <v>0</v>
      </c>
      <c r="M79" s="160">
        <v>0</v>
      </c>
      <c r="N79" s="167">
        <v>0</v>
      </c>
      <c r="O79" s="165">
        <v>0</v>
      </c>
      <c r="P79" s="165">
        <v>0</v>
      </c>
      <c r="Q79" s="165">
        <v>0</v>
      </c>
      <c r="R79" s="159">
        <v>0</v>
      </c>
    </row>
    <row r="80" spans="1:18" ht="12.75">
      <c r="A80" s="166">
        <v>3886</v>
      </c>
      <c r="B80" s="166" t="s">
        <v>333</v>
      </c>
      <c r="C80" s="167">
        <v>334.39</v>
      </c>
      <c r="D80" s="165">
        <v>32985</v>
      </c>
      <c r="E80" s="167">
        <v>32302</v>
      </c>
      <c r="F80" s="167">
        <v>683</v>
      </c>
      <c r="G80" s="160">
        <v>100</v>
      </c>
      <c r="H80" s="165">
        <v>75137</v>
      </c>
      <c r="I80" s="161">
        <v>75137</v>
      </c>
      <c r="J80" s="160">
        <v>100</v>
      </c>
      <c r="K80" s="165">
        <v>0</v>
      </c>
      <c r="L80" s="165">
        <v>0</v>
      </c>
      <c r="M80" s="160">
        <v>0</v>
      </c>
      <c r="N80" s="167">
        <v>0</v>
      </c>
      <c r="O80" s="165">
        <v>0</v>
      </c>
      <c r="P80" s="165">
        <v>0</v>
      </c>
      <c r="Q80" s="165">
        <v>0</v>
      </c>
      <c r="R80" s="159">
        <v>0</v>
      </c>
    </row>
    <row r="81" spans="1:18" ht="12.75">
      <c r="A81" s="166">
        <v>3890</v>
      </c>
      <c r="B81" s="166" t="s">
        <v>334</v>
      </c>
      <c r="C81" s="167">
        <v>71.45</v>
      </c>
      <c r="D81" s="165">
        <v>7668</v>
      </c>
      <c r="E81" s="167">
        <v>7509.22</v>
      </c>
      <c r="F81" s="167">
        <v>158.78</v>
      </c>
      <c r="G81" s="160">
        <v>100</v>
      </c>
      <c r="H81" s="165">
        <v>23658</v>
      </c>
      <c r="I81" s="161">
        <v>23658</v>
      </c>
      <c r="J81" s="160">
        <v>100</v>
      </c>
      <c r="K81" s="165">
        <v>0</v>
      </c>
      <c r="L81" s="165">
        <v>0</v>
      </c>
      <c r="M81" s="160">
        <v>0</v>
      </c>
      <c r="N81" s="167">
        <v>0</v>
      </c>
      <c r="O81" s="165">
        <v>0</v>
      </c>
      <c r="P81" s="165">
        <v>0</v>
      </c>
      <c r="Q81" s="165">
        <v>0</v>
      </c>
      <c r="R81" s="159">
        <v>0</v>
      </c>
    </row>
    <row r="82" spans="1:18" ht="12.75">
      <c r="A82" s="166">
        <v>3892</v>
      </c>
      <c r="B82" s="166" t="s">
        <v>335</v>
      </c>
      <c r="C82" s="167">
        <v>119.92</v>
      </c>
      <c r="D82" s="165">
        <v>12149</v>
      </c>
      <c r="E82" s="167">
        <v>11897.44</v>
      </c>
      <c r="F82" s="167">
        <v>251.56</v>
      </c>
      <c r="G82" s="160">
        <v>100</v>
      </c>
      <c r="H82" s="165">
        <v>36622</v>
      </c>
      <c r="I82" s="161">
        <v>36622</v>
      </c>
      <c r="J82" s="160">
        <v>100</v>
      </c>
      <c r="K82" s="165">
        <v>0</v>
      </c>
      <c r="L82" s="165">
        <v>0</v>
      </c>
      <c r="M82" s="160">
        <v>0</v>
      </c>
      <c r="N82" s="167">
        <v>0</v>
      </c>
      <c r="O82" s="165">
        <v>0</v>
      </c>
      <c r="P82" s="165">
        <v>0</v>
      </c>
      <c r="Q82" s="165">
        <v>0</v>
      </c>
      <c r="R82" s="159">
        <v>0</v>
      </c>
    </row>
    <row r="83" spans="1:18" ht="12.75">
      <c r="A83" s="166">
        <v>3894</v>
      </c>
      <c r="B83" s="166" t="s">
        <v>336</v>
      </c>
      <c r="C83" s="167">
        <v>242.52</v>
      </c>
      <c r="D83" s="165">
        <v>20046</v>
      </c>
      <c r="E83" s="167">
        <v>19630.92</v>
      </c>
      <c r="F83" s="167">
        <v>415.08</v>
      </c>
      <c r="G83" s="160">
        <v>100</v>
      </c>
      <c r="H83" s="165">
        <v>32667</v>
      </c>
      <c r="I83" s="161">
        <v>32667</v>
      </c>
      <c r="J83" s="160">
        <v>100</v>
      </c>
      <c r="K83" s="165">
        <v>0</v>
      </c>
      <c r="L83" s="165">
        <v>0</v>
      </c>
      <c r="M83" s="160">
        <v>0</v>
      </c>
      <c r="N83" s="167">
        <v>0</v>
      </c>
      <c r="O83" s="165">
        <v>3408</v>
      </c>
      <c r="P83" s="165">
        <v>0</v>
      </c>
      <c r="Q83" s="165">
        <v>0</v>
      </c>
      <c r="R83" s="159">
        <v>0</v>
      </c>
    </row>
    <row r="84" spans="1:18" ht="12.75">
      <c r="A84" s="166">
        <v>3898</v>
      </c>
      <c r="B84" s="166" t="s">
        <v>337</v>
      </c>
      <c r="C84" s="167">
        <v>905.7</v>
      </c>
      <c r="D84" s="165">
        <v>67877</v>
      </c>
      <c r="E84" s="167">
        <v>66471.52</v>
      </c>
      <c r="F84" s="167">
        <v>1405.48</v>
      </c>
      <c r="G84" s="160">
        <v>100</v>
      </c>
      <c r="H84" s="165">
        <v>0</v>
      </c>
      <c r="I84" s="161">
        <v>0</v>
      </c>
      <c r="J84" s="160">
        <v>0</v>
      </c>
      <c r="K84" s="165">
        <v>0</v>
      </c>
      <c r="L84" s="165">
        <v>0</v>
      </c>
      <c r="M84" s="160">
        <v>0</v>
      </c>
      <c r="N84" s="167">
        <v>0</v>
      </c>
      <c r="O84" s="165">
        <v>3500</v>
      </c>
      <c r="P84" s="165">
        <v>0</v>
      </c>
      <c r="Q84" s="165">
        <v>0</v>
      </c>
      <c r="R84" s="159">
        <v>0</v>
      </c>
    </row>
    <row r="85" spans="1:19" s="163" customFormat="1" ht="18" customHeight="1">
      <c r="A85" s="168"/>
      <c r="B85" s="157" t="s">
        <v>338</v>
      </c>
      <c r="C85" s="158">
        <v>12464.41</v>
      </c>
      <c r="D85" s="159">
        <v>1030346</v>
      </c>
      <c r="E85" s="158">
        <v>1009011.34</v>
      </c>
      <c r="F85" s="158">
        <v>21334.66</v>
      </c>
      <c r="G85" s="160">
        <v>100</v>
      </c>
      <c r="H85" s="159">
        <v>1260476</v>
      </c>
      <c r="I85" s="159">
        <v>1260476</v>
      </c>
      <c r="J85" s="160">
        <v>100</v>
      </c>
      <c r="K85" s="159">
        <v>0</v>
      </c>
      <c r="L85" s="159">
        <v>0</v>
      </c>
      <c r="M85" s="160">
        <v>0</v>
      </c>
      <c r="N85" s="158">
        <v>135000</v>
      </c>
      <c r="O85" s="159">
        <v>10188</v>
      </c>
      <c r="P85" s="159">
        <v>11625</v>
      </c>
      <c r="Q85" s="159">
        <v>1537177</v>
      </c>
      <c r="R85" s="159">
        <v>1537177</v>
      </c>
      <c r="S85" s="159">
        <v>0</v>
      </c>
    </row>
    <row r="86" spans="1:19" s="163" customFormat="1" ht="18" customHeight="1">
      <c r="A86" s="168"/>
      <c r="B86" s="157" t="s">
        <v>339</v>
      </c>
      <c r="C86" s="158">
        <v>0</v>
      </c>
      <c r="D86" s="159">
        <v>0</v>
      </c>
      <c r="E86" s="158">
        <v>0</v>
      </c>
      <c r="F86" s="158">
        <v>0</v>
      </c>
      <c r="G86" s="160">
        <v>0</v>
      </c>
      <c r="H86" s="159">
        <v>0</v>
      </c>
      <c r="I86" s="161">
        <v>0</v>
      </c>
      <c r="J86" s="160">
        <v>0</v>
      </c>
      <c r="K86" s="159">
        <v>0</v>
      </c>
      <c r="L86" s="159">
        <v>0</v>
      </c>
      <c r="M86" s="160">
        <v>0</v>
      </c>
      <c r="N86" s="158"/>
      <c r="O86" s="159">
        <v>0</v>
      </c>
      <c r="P86" s="159">
        <v>0</v>
      </c>
      <c r="Q86" s="159"/>
      <c r="R86" s="159"/>
      <c r="S86" s="162"/>
    </row>
    <row r="87" spans="1:18" ht="12.75">
      <c r="A87" s="166">
        <v>4000</v>
      </c>
      <c r="B87" s="166" t="s">
        <v>340</v>
      </c>
      <c r="C87" s="167">
        <v>0</v>
      </c>
      <c r="D87" s="165">
        <v>0</v>
      </c>
      <c r="E87" s="167">
        <v>0</v>
      </c>
      <c r="F87" s="167">
        <v>0</v>
      </c>
      <c r="G87" s="160">
        <v>0</v>
      </c>
      <c r="H87" s="165">
        <v>597853</v>
      </c>
      <c r="I87" s="161">
        <v>597853</v>
      </c>
      <c r="J87" s="160">
        <v>100</v>
      </c>
      <c r="K87" s="165">
        <v>0</v>
      </c>
      <c r="L87" s="165">
        <v>0</v>
      </c>
      <c r="M87" s="160">
        <v>0</v>
      </c>
      <c r="N87" s="167">
        <v>0</v>
      </c>
      <c r="O87" s="165">
        <v>5000</v>
      </c>
      <c r="P87" s="165">
        <v>0</v>
      </c>
      <c r="Q87" s="165">
        <v>2335467</v>
      </c>
      <c r="R87" s="165">
        <v>2335467</v>
      </c>
    </row>
    <row r="88" spans="1:18" ht="12.75">
      <c r="A88" s="166">
        <v>4001</v>
      </c>
      <c r="B88" s="166" t="s">
        <v>341</v>
      </c>
      <c r="C88" s="167">
        <v>10040.59</v>
      </c>
      <c r="D88" s="165">
        <v>766421</v>
      </c>
      <c r="E88" s="167">
        <v>750551.26</v>
      </c>
      <c r="F88" s="167">
        <v>15869.74</v>
      </c>
      <c r="G88" s="160">
        <v>100</v>
      </c>
      <c r="H88" s="165">
        <v>0</v>
      </c>
      <c r="I88" s="161">
        <v>0</v>
      </c>
      <c r="J88" s="160">
        <v>0</v>
      </c>
      <c r="K88" s="165">
        <v>0</v>
      </c>
      <c r="L88" s="165">
        <v>0</v>
      </c>
      <c r="M88" s="160">
        <v>0</v>
      </c>
      <c r="N88" s="167">
        <v>0</v>
      </c>
      <c r="O88" s="165">
        <v>0</v>
      </c>
      <c r="P88" s="165">
        <v>0</v>
      </c>
      <c r="Q88" s="165">
        <v>100000</v>
      </c>
      <c r="R88" s="165">
        <v>100000</v>
      </c>
    </row>
    <row r="89" spans="1:18" ht="12.75">
      <c r="A89" s="166">
        <v>4044</v>
      </c>
      <c r="B89" s="166" t="s">
        <v>342</v>
      </c>
      <c r="C89" s="167">
        <v>298.37</v>
      </c>
      <c r="D89" s="165">
        <v>24996</v>
      </c>
      <c r="E89" s="167">
        <v>24478.43</v>
      </c>
      <c r="F89" s="167">
        <v>517.57</v>
      </c>
      <c r="G89" s="160">
        <v>100</v>
      </c>
      <c r="H89" s="165">
        <v>26931</v>
      </c>
      <c r="I89" s="161">
        <v>26931</v>
      </c>
      <c r="J89" s="160">
        <v>100</v>
      </c>
      <c r="K89" s="165">
        <v>0</v>
      </c>
      <c r="L89" s="165">
        <v>0</v>
      </c>
      <c r="M89" s="160">
        <v>0</v>
      </c>
      <c r="N89" s="167">
        <v>0</v>
      </c>
      <c r="O89" s="165">
        <v>0</v>
      </c>
      <c r="P89" s="165">
        <v>0</v>
      </c>
      <c r="Q89" s="165">
        <v>0</v>
      </c>
      <c r="R89" s="159">
        <v>0</v>
      </c>
    </row>
    <row r="90" spans="1:18" ht="12.75">
      <c r="A90" s="166">
        <v>4046</v>
      </c>
      <c r="B90" s="166" t="s">
        <v>343</v>
      </c>
      <c r="C90" s="167">
        <v>357.14</v>
      </c>
      <c r="D90" s="165">
        <v>31914</v>
      </c>
      <c r="E90" s="167">
        <v>31253.18</v>
      </c>
      <c r="F90" s="167">
        <v>660.82</v>
      </c>
      <c r="G90" s="160">
        <v>100</v>
      </c>
      <c r="H90" s="165">
        <v>64659</v>
      </c>
      <c r="I90" s="161">
        <v>64659</v>
      </c>
      <c r="J90" s="160">
        <v>100</v>
      </c>
      <c r="K90" s="165">
        <v>0</v>
      </c>
      <c r="L90" s="165">
        <v>0</v>
      </c>
      <c r="M90" s="160">
        <v>0</v>
      </c>
      <c r="N90" s="167">
        <v>0</v>
      </c>
      <c r="O90" s="165">
        <v>0</v>
      </c>
      <c r="P90" s="165">
        <v>0</v>
      </c>
      <c r="Q90" s="165">
        <v>0</v>
      </c>
      <c r="R90" s="159">
        <v>0</v>
      </c>
    </row>
    <row r="91" spans="1:18" ht="12.75">
      <c r="A91" s="166">
        <v>4050</v>
      </c>
      <c r="B91" s="166" t="s">
        <v>344</v>
      </c>
      <c r="C91" s="167">
        <v>796.6</v>
      </c>
      <c r="D91" s="165">
        <v>70843</v>
      </c>
      <c r="E91" s="167">
        <v>69376.1</v>
      </c>
      <c r="F91" s="167">
        <v>1466.9</v>
      </c>
      <c r="G91" s="160">
        <v>100</v>
      </c>
      <c r="H91" s="165">
        <v>14431</v>
      </c>
      <c r="I91" s="161">
        <v>14431</v>
      </c>
      <c r="J91" s="160">
        <v>100</v>
      </c>
      <c r="K91" s="165">
        <v>0</v>
      </c>
      <c r="L91" s="165">
        <v>0</v>
      </c>
      <c r="M91" s="160">
        <v>0</v>
      </c>
      <c r="N91" s="167">
        <v>8061</v>
      </c>
      <c r="O91" s="165">
        <v>0</v>
      </c>
      <c r="P91" s="165">
        <v>0</v>
      </c>
      <c r="Q91" s="165">
        <v>0</v>
      </c>
      <c r="R91" s="159">
        <v>0</v>
      </c>
    </row>
    <row r="92" spans="1:18" ht="12.75">
      <c r="A92" s="166">
        <v>4052</v>
      </c>
      <c r="B92" s="166" t="s">
        <v>345</v>
      </c>
      <c r="C92" s="167">
        <v>1100.44</v>
      </c>
      <c r="D92" s="165">
        <v>106679</v>
      </c>
      <c r="E92" s="167">
        <v>104470.07</v>
      </c>
      <c r="F92" s="167">
        <v>2208.93</v>
      </c>
      <c r="G92" s="160">
        <v>100</v>
      </c>
      <c r="H92" s="165">
        <v>24993</v>
      </c>
      <c r="I92" s="161">
        <v>24993</v>
      </c>
      <c r="J92" s="160">
        <v>100</v>
      </c>
      <c r="K92" s="165">
        <v>0</v>
      </c>
      <c r="L92" s="165">
        <v>0</v>
      </c>
      <c r="M92" s="160">
        <v>0</v>
      </c>
      <c r="N92" s="167">
        <v>0</v>
      </c>
      <c r="O92" s="165">
        <v>0</v>
      </c>
      <c r="P92" s="165">
        <v>5250</v>
      </c>
      <c r="Q92" s="165">
        <v>0</v>
      </c>
      <c r="R92" s="159">
        <v>0</v>
      </c>
    </row>
    <row r="93" spans="1:18" ht="12.75">
      <c r="A93" s="166">
        <v>4056</v>
      </c>
      <c r="B93" s="166" t="s">
        <v>346</v>
      </c>
      <c r="C93" s="167">
        <v>118.45</v>
      </c>
      <c r="D93" s="165">
        <v>16211</v>
      </c>
      <c r="E93" s="167">
        <v>15875.33</v>
      </c>
      <c r="F93" s="167">
        <v>335.67</v>
      </c>
      <c r="G93" s="160">
        <v>100</v>
      </c>
      <c r="H93" s="165">
        <v>34497</v>
      </c>
      <c r="I93" s="161">
        <v>34497</v>
      </c>
      <c r="J93" s="160">
        <v>100</v>
      </c>
      <c r="K93" s="165">
        <v>0</v>
      </c>
      <c r="L93" s="165">
        <v>0</v>
      </c>
      <c r="M93" s="160">
        <v>0</v>
      </c>
      <c r="N93" s="167">
        <v>0</v>
      </c>
      <c r="O93" s="165">
        <v>0</v>
      </c>
      <c r="P93" s="165">
        <v>0</v>
      </c>
      <c r="Q93" s="165">
        <v>0</v>
      </c>
      <c r="R93" s="159">
        <v>0</v>
      </c>
    </row>
    <row r="94" spans="1:18" ht="12.75">
      <c r="A94" s="166">
        <v>4060</v>
      </c>
      <c r="B94" s="166" t="s">
        <v>347</v>
      </c>
      <c r="C94" s="167">
        <v>2070.21</v>
      </c>
      <c r="D94" s="165">
        <v>161834</v>
      </c>
      <c r="E94" s="167">
        <v>158483.02</v>
      </c>
      <c r="F94" s="167">
        <v>3350.98</v>
      </c>
      <c r="G94" s="160">
        <v>100</v>
      </c>
      <c r="H94" s="165">
        <v>0</v>
      </c>
      <c r="I94" s="161">
        <v>0</v>
      </c>
      <c r="J94" s="160">
        <v>0</v>
      </c>
      <c r="K94" s="165">
        <v>0</v>
      </c>
      <c r="L94" s="165">
        <v>0</v>
      </c>
      <c r="M94" s="160">
        <v>0</v>
      </c>
      <c r="N94" s="167">
        <v>0</v>
      </c>
      <c r="O94" s="165">
        <v>0</v>
      </c>
      <c r="P94" s="165">
        <v>0</v>
      </c>
      <c r="Q94" s="165">
        <v>0</v>
      </c>
      <c r="R94" s="159">
        <v>0</v>
      </c>
    </row>
    <row r="95" spans="1:18" ht="12.75">
      <c r="A95" s="166">
        <v>4064</v>
      </c>
      <c r="B95" s="166" t="s">
        <v>348</v>
      </c>
      <c r="C95" s="167">
        <v>6537.63</v>
      </c>
      <c r="D95" s="165">
        <v>571440</v>
      </c>
      <c r="E95" s="167">
        <v>559607.6</v>
      </c>
      <c r="F95" s="167">
        <v>11832.4</v>
      </c>
      <c r="G95" s="160">
        <v>100</v>
      </c>
      <c r="H95" s="165">
        <v>0</v>
      </c>
      <c r="I95" s="161">
        <v>0</v>
      </c>
      <c r="J95" s="160">
        <v>0</v>
      </c>
      <c r="K95" s="165">
        <v>0</v>
      </c>
      <c r="L95" s="165">
        <v>0</v>
      </c>
      <c r="M95" s="160">
        <v>0</v>
      </c>
      <c r="N95" s="167">
        <v>0</v>
      </c>
      <c r="O95" s="165">
        <v>0</v>
      </c>
      <c r="P95" s="165">
        <v>0</v>
      </c>
      <c r="Q95" s="165">
        <v>0</v>
      </c>
      <c r="R95" s="159">
        <v>0</v>
      </c>
    </row>
    <row r="96" spans="1:18" ht="12.75">
      <c r="A96" s="166">
        <v>4068</v>
      </c>
      <c r="B96" s="166" t="s">
        <v>349</v>
      </c>
      <c r="C96" s="167">
        <v>2309.82</v>
      </c>
      <c r="D96" s="165">
        <v>186233</v>
      </c>
      <c r="E96" s="167">
        <v>182376.81</v>
      </c>
      <c r="F96" s="167">
        <v>3856.19</v>
      </c>
      <c r="G96" s="160">
        <v>100</v>
      </c>
      <c r="H96" s="165">
        <v>28311</v>
      </c>
      <c r="I96" s="161">
        <v>28311</v>
      </c>
      <c r="J96" s="160">
        <v>100</v>
      </c>
      <c r="K96" s="165">
        <v>0</v>
      </c>
      <c r="L96" s="165">
        <v>0</v>
      </c>
      <c r="M96" s="160">
        <v>0</v>
      </c>
      <c r="N96" s="167">
        <v>270000</v>
      </c>
      <c r="O96" s="165">
        <v>0</v>
      </c>
      <c r="P96" s="165">
        <v>0</v>
      </c>
      <c r="Q96" s="165">
        <v>0</v>
      </c>
      <c r="R96" s="159">
        <v>0</v>
      </c>
    </row>
    <row r="97" spans="1:18" ht="12.75">
      <c r="A97" s="166">
        <v>4072</v>
      </c>
      <c r="B97" s="166" t="s">
        <v>350</v>
      </c>
      <c r="C97" s="167">
        <v>1107.06</v>
      </c>
      <c r="D97" s="165">
        <v>73973</v>
      </c>
      <c r="E97" s="167">
        <v>72441.29</v>
      </c>
      <c r="F97" s="167">
        <v>1531.71</v>
      </c>
      <c r="G97" s="160">
        <v>100</v>
      </c>
      <c r="H97" s="165">
        <v>27282</v>
      </c>
      <c r="I97" s="161">
        <v>27282</v>
      </c>
      <c r="J97" s="160">
        <v>100</v>
      </c>
      <c r="K97" s="165">
        <v>0</v>
      </c>
      <c r="L97" s="165">
        <v>0</v>
      </c>
      <c r="M97" s="160">
        <v>0</v>
      </c>
      <c r="N97" s="167">
        <v>46500</v>
      </c>
      <c r="O97" s="165">
        <v>0</v>
      </c>
      <c r="P97" s="165">
        <v>0</v>
      </c>
      <c r="Q97" s="165">
        <v>0</v>
      </c>
      <c r="R97" s="159">
        <v>0</v>
      </c>
    </row>
    <row r="98" spans="1:18" ht="12.75">
      <c r="A98" s="166">
        <v>4076</v>
      </c>
      <c r="B98" s="166" t="s">
        <v>351</v>
      </c>
      <c r="C98" s="167">
        <v>980.92</v>
      </c>
      <c r="D98" s="165">
        <v>88367</v>
      </c>
      <c r="E98" s="167">
        <v>86537.25</v>
      </c>
      <c r="F98" s="167">
        <v>1829.75</v>
      </c>
      <c r="G98" s="160">
        <v>100</v>
      </c>
      <c r="H98" s="165">
        <v>36777</v>
      </c>
      <c r="I98" s="161">
        <v>36777</v>
      </c>
      <c r="J98" s="160">
        <v>100</v>
      </c>
      <c r="K98" s="165">
        <v>0</v>
      </c>
      <c r="L98" s="165">
        <v>0</v>
      </c>
      <c r="M98" s="160">
        <v>0</v>
      </c>
      <c r="N98" s="167">
        <v>55000</v>
      </c>
      <c r="O98" s="165">
        <v>0</v>
      </c>
      <c r="P98" s="165">
        <v>0</v>
      </c>
      <c r="Q98" s="165">
        <v>0</v>
      </c>
      <c r="R98" s="159">
        <v>0</v>
      </c>
    </row>
    <row r="99" spans="1:18" ht="12.75">
      <c r="A99" s="166">
        <v>4080</v>
      </c>
      <c r="B99" s="166" t="s">
        <v>352</v>
      </c>
      <c r="C99" s="167">
        <v>433.51</v>
      </c>
      <c r="D99" s="165">
        <v>44066</v>
      </c>
      <c r="E99" s="167">
        <v>43153.56</v>
      </c>
      <c r="F99" s="167">
        <v>912.44</v>
      </c>
      <c r="G99" s="160">
        <v>100</v>
      </c>
      <c r="H99" s="165">
        <v>39919</v>
      </c>
      <c r="I99" s="161">
        <v>39919</v>
      </c>
      <c r="J99" s="160">
        <v>100</v>
      </c>
      <c r="K99" s="165">
        <v>0</v>
      </c>
      <c r="L99" s="165">
        <v>0</v>
      </c>
      <c r="M99" s="160">
        <v>0</v>
      </c>
      <c r="N99" s="167">
        <v>0</v>
      </c>
      <c r="O99" s="165">
        <v>3500</v>
      </c>
      <c r="P99" s="165">
        <v>0</v>
      </c>
      <c r="Q99" s="165">
        <v>0</v>
      </c>
      <c r="R99" s="159">
        <v>0</v>
      </c>
    </row>
    <row r="100" spans="1:18" ht="12.75">
      <c r="A100" s="166">
        <v>4084</v>
      </c>
      <c r="B100" s="166" t="s">
        <v>353</v>
      </c>
      <c r="C100" s="167">
        <v>288.86</v>
      </c>
      <c r="D100" s="165">
        <v>24270</v>
      </c>
      <c r="E100" s="167">
        <v>23767.46</v>
      </c>
      <c r="F100" s="167">
        <v>502.54</v>
      </c>
      <c r="G100" s="160">
        <v>100</v>
      </c>
      <c r="H100" s="165">
        <v>28970</v>
      </c>
      <c r="I100" s="161">
        <v>28970</v>
      </c>
      <c r="J100" s="160">
        <v>100</v>
      </c>
      <c r="K100" s="165">
        <v>0</v>
      </c>
      <c r="L100" s="165">
        <v>0</v>
      </c>
      <c r="M100" s="160">
        <v>0</v>
      </c>
      <c r="N100" s="167">
        <v>0</v>
      </c>
      <c r="O100" s="165">
        <v>0</v>
      </c>
      <c r="P100" s="165">
        <v>0</v>
      </c>
      <c r="Q100" s="165">
        <v>0</v>
      </c>
      <c r="R100" s="159">
        <v>0</v>
      </c>
    </row>
    <row r="101" spans="1:18" ht="12.75">
      <c r="A101" s="166">
        <v>4088</v>
      </c>
      <c r="B101" s="166" t="s">
        <v>354</v>
      </c>
      <c r="C101" s="167">
        <v>330.33</v>
      </c>
      <c r="D101" s="165">
        <v>28991</v>
      </c>
      <c r="E101" s="167">
        <v>28390.7</v>
      </c>
      <c r="F101" s="167">
        <v>600.3</v>
      </c>
      <c r="G101" s="160">
        <v>100</v>
      </c>
      <c r="H101" s="165">
        <v>24539</v>
      </c>
      <c r="I101" s="161">
        <v>24539</v>
      </c>
      <c r="J101" s="160">
        <v>100</v>
      </c>
      <c r="K101" s="165">
        <v>0</v>
      </c>
      <c r="L101" s="165">
        <v>0</v>
      </c>
      <c r="M101" s="160">
        <v>0</v>
      </c>
      <c r="N101" s="167">
        <v>0</v>
      </c>
      <c r="O101" s="165">
        <v>0</v>
      </c>
      <c r="P101" s="165">
        <v>5250</v>
      </c>
      <c r="Q101" s="165">
        <v>0</v>
      </c>
      <c r="R101" s="159">
        <v>0</v>
      </c>
    </row>
    <row r="102" spans="1:18" ht="12.75">
      <c r="A102" s="166">
        <v>4092</v>
      </c>
      <c r="B102" s="166" t="s">
        <v>355</v>
      </c>
      <c r="C102" s="167">
        <v>500.89</v>
      </c>
      <c r="D102" s="165">
        <v>50420</v>
      </c>
      <c r="E102" s="167">
        <v>49375.99</v>
      </c>
      <c r="F102" s="167">
        <v>1044.01</v>
      </c>
      <c r="G102" s="160">
        <v>100</v>
      </c>
      <c r="H102" s="165">
        <v>79142</v>
      </c>
      <c r="I102" s="161">
        <v>79142</v>
      </c>
      <c r="J102" s="160">
        <v>100</v>
      </c>
      <c r="K102" s="165">
        <v>0</v>
      </c>
      <c r="L102" s="165">
        <v>0</v>
      </c>
      <c r="M102" s="160">
        <v>0</v>
      </c>
      <c r="N102" s="167">
        <v>0</v>
      </c>
      <c r="O102" s="165">
        <v>0</v>
      </c>
      <c r="P102" s="165">
        <v>5250</v>
      </c>
      <c r="Q102" s="165">
        <v>0</v>
      </c>
      <c r="R102" s="159">
        <v>0</v>
      </c>
    </row>
    <row r="103" spans="1:18" ht="12.75">
      <c r="A103" s="166">
        <v>4094</v>
      </c>
      <c r="B103" s="166" t="s">
        <v>356</v>
      </c>
      <c r="C103" s="167">
        <v>2452.66</v>
      </c>
      <c r="D103" s="165">
        <v>257784</v>
      </c>
      <c r="E103" s="167">
        <v>252446.25</v>
      </c>
      <c r="F103" s="167">
        <v>5337.75</v>
      </c>
      <c r="G103" s="160">
        <v>100</v>
      </c>
      <c r="H103" s="165">
        <v>0</v>
      </c>
      <c r="I103" s="161">
        <v>0</v>
      </c>
      <c r="J103" s="160">
        <v>0</v>
      </c>
      <c r="K103" s="165">
        <v>0</v>
      </c>
      <c r="L103" s="165">
        <v>0</v>
      </c>
      <c r="M103" s="160">
        <v>0</v>
      </c>
      <c r="N103" s="167">
        <v>0</v>
      </c>
      <c r="O103" s="165">
        <v>0</v>
      </c>
      <c r="P103" s="165">
        <v>0</v>
      </c>
      <c r="Q103" s="165">
        <v>0</v>
      </c>
      <c r="R103" s="159">
        <v>0</v>
      </c>
    </row>
    <row r="104" spans="1:18" ht="12.75">
      <c r="A104" s="166">
        <v>4096</v>
      </c>
      <c r="B104" s="166" t="s">
        <v>357</v>
      </c>
      <c r="C104" s="167">
        <v>146.68</v>
      </c>
      <c r="D104" s="165">
        <v>16116</v>
      </c>
      <c r="E104" s="167">
        <v>15782.3</v>
      </c>
      <c r="F104" s="167">
        <v>333.7</v>
      </c>
      <c r="G104" s="160">
        <v>100</v>
      </c>
      <c r="H104" s="165">
        <v>51916</v>
      </c>
      <c r="I104" s="161">
        <v>51916</v>
      </c>
      <c r="J104" s="160">
        <v>100</v>
      </c>
      <c r="K104" s="165">
        <v>0</v>
      </c>
      <c r="L104" s="165">
        <v>0</v>
      </c>
      <c r="M104" s="160">
        <v>0</v>
      </c>
      <c r="N104" s="167">
        <v>4000</v>
      </c>
      <c r="O104" s="165">
        <v>0</v>
      </c>
      <c r="P104" s="165">
        <v>0</v>
      </c>
      <c r="Q104" s="165">
        <v>0</v>
      </c>
      <c r="R104" s="159">
        <v>0</v>
      </c>
    </row>
    <row r="105" spans="1:19" s="163" customFormat="1" ht="18" customHeight="1">
      <c r="A105" s="168"/>
      <c r="B105" s="157" t="s">
        <v>358</v>
      </c>
      <c r="C105" s="158">
        <v>29870.16</v>
      </c>
      <c r="D105" s="159">
        <v>2520558</v>
      </c>
      <c r="E105" s="158">
        <v>2468366.6</v>
      </c>
      <c r="F105" s="158">
        <v>52191.4</v>
      </c>
      <c r="G105" s="160">
        <v>100</v>
      </c>
      <c r="H105" s="159">
        <v>1080220</v>
      </c>
      <c r="I105" s="159">
        <v>1080220</v>
      </c>
      <c r="J105" s="160">
        <v>100</v>
      </c>
      <c r="K105" s="159">
        <v>0</v>
      </c>
      <c r="L105" s="159">
        <v>0</v>
      </c>
      <c r="M105" s="160">
        <v>0</v>
      </c>
      <c r="N105" s="158">
        <v>383561</v>
      </c>
      <c r="O105" s="159">
        <v>8500</v>
      </c>
      <c r="P105" s="159">
        <v>15750</v>
      </c>
      <c r="Q105" s="159">
        <v>2435467</v>
      </c>
      <c r="R105" s="159">
        <v>2435467</v>
      </c>
      <c r="S105" s="159">
        <v>0</v>
      </c>
    </row>
    <row r="106" spans="1:19" s="163" customFormat="1" ht="18" customHeight="1">
      <c r="A106" s="168"/>
      <c r="B106" s="157" t="s">
        <v>359</v>
      </c>
      <c r="C106" s="158">
        <v>0</v>
      </c>
      <c r="D106" s="159">
        <v>0</v>
      </c>
      <c r="E106" s="158">
        <v>0</v>
      </c>
      <c r="F106" s="158">
        <v>0</v>
      </c>
      <c r="G106" s="160">
        <v>0</v>
      </c>
      <c r="H106" s="159">
        <v>0</v>
      </c>
      <c r="I106" s="161">
        <v>0</v>
      </c>
      <c r="J106" s="160">
        <v>0</v>
      </c>
      <c r="K106" s="159">
        <v>0</v>
      </c>
      <c r="L106" s="159">
        <v>0</v>
      </c>
      <c r="M106" s="160">
        <v>0</v>
      </c>
      <c r="N106" s="158"/>
      <c r="O106" s="159">
        <v>0</v>
      </c>
      <c r="P106" s="159">
        <v>0</v>
      </c>
      <c r="Q106" s="159"/>
      <c r="R106" s="159"/>
      <c r="S106" s="162"/>
    </row>
    <row r="107" spans="1:18" ht="12.75">
      <c r="A107" s="166">
        <v>4200</v>
      </c>
      <c r="B107" s="166" t="s">
        <v>360</v>
      </c>
      <c r="C107" s="167">
        <v>0</v>
      </c>
      <c r="D107" s="165">
        <v>0</v>
      </c>
      <c r="E107" s="167">
        <v>0</v>
      </c>
      <c r="F107" s="167">
        <v>0</v>
      </c>
      <c r="G107" s="160">
        <v>0</v>
      </c>
      <c r="H107" s="165">
        <v>786871</v>
      </c>
      <c r="I107" s="161">
        <v>786871</v>
      </c>
      <c r="J107" s="160">
        <v>100</v>
      </c>
      <c r="K107" s="165">
        <v>0</v>
      </c>
      <c r="L107" s="165">
        <v>0</v>
      </c>
      <c r="M107" s="160">
        <v>0</v>
      </c>
      <c r="N107" s="167">
        <v>0</v>
      </c>
      <c r="O107" s="165">
        <v>0</v>
      </c>
      <c r="P107" s="165">
        <v>9000</v>
      </c>
      <c r="Q107" s="165">
        <v>3167406</v>
      </c>
      <c r="R107" s="165">
        <v>3167406</v>
      </c>
    </row>
    <row r="108" spans="1:18" ht="12.75">
      <c r="A108" s="166">
        <v>4201</v>
      </c>
      <c r="B108" s="166" t="s">
        <v>361</v>
      </c>
      <c r="C108" s="167">
        <v>16123.74</v>
      </c>
      <c r="D108" s="165">
        <v>1420871</v>
      </c>
      <c r="E108" s="167">
        <v>1391450.03</v>
      </c>
      <c r="F108" s="167">
        <v>29420.97</v>
      </c>
      <c r="G108" s="160">
        <v>100</v>
      </c>
      <c r="H108" s="165">
        <v>0</v>
      </c>
      <c r="I108" s="161">
        <v>0</v>
      </c>
      <c r="J108" s="160">
        <v>0</v>
      </c>
      <c r="K108" s="165">
        <v>22731</v>
      </c>
      <c r="L108" s="165">
        <v>22731</v>
      </c>
      <c r="M108" s="160">
        <v>100</v>
      </c>
      <c r="N108" s="167">
        <v>0</v>
      </c>
      <c r="O108" s="165">
        <v>0</v>
      </c>
      <c r="P108" s="165">
        <v>0</v>
      </c>
      <c r="Q108" s="165">
        <v>150000</v>
      </c>
      <c r="R108" s="165">
        <v>150000</v>
      </c>
    </row>
    <row r="109" spans="1:18" ht="12.75">
      <c r="A109" s="166">
        <v>4211</v>
      </c>
      <c r="B109" s="166" t="s">
        <v>362</v>
      </c>
      <c r="C109" s="167">
        <v>574.58</v>
      </c>
      <c r="D109" s="165">
        <v>51936</v>
      </c>
      <c r="E109" s="167">
        <v>50860.6</v>
      </c>
      <c r="F109" s="167">
        <v>1075.4</v>
      </c>
      <c r="G109" s="160">
        <v>100</v>
      </c>
      <c r="H109" s="165">
        <v>21667</v>
      </c>
      <c r="I109" s="161">
        <v>21667</v>
      </c>
      <c r="J109" s="160">
        <v>100</v>
      </c>
      <c r="K109" s="165">
        <v>0</v>
      </c>
      <c r="L109" s="165">
        <v>0</v>
      </c>
      <c r="M109" s="160">
        <v>0</v>
      </c>
      <c r="N109" s="167">
        <v>0</v>
      </c>
      <c r="O109" s="165">
        <v>0</v>
      </c>
      <c r="P109" s="165">
        <v>0</v>
      </c>
      <c r="Q109" s="165">
        <v>0</v>
      </c>
      <c r="R109" s="159">
        <v>0</v>
      </c>
    </row>
    <row r="110" spans="1:18" ht="12.75">
      <c r="A110" s="166">
        <v>4242</v>
      </c>
      <c r="B110" s="166" t="s">
        <v>363</v>
      </c>
      <c r="C110" s="167">
        <v>288.69</v>
      </c>
      <c r="D110" s="165">
        <v>28290</v>
      </c>
      <c r="E110" s="167">
        <v>27704.22</v>
      </c>
      <c r="F110" s="167">
        <v>585.78</v>
      </c>
      <c r="G110" s="160">
        <v>100</v>
      </c>
      <c r="H110" s="165">
        <v>11838</v>
      </c>
      <c r="I110" s="161">
        <v>11838</v>
      </c>
      <c r="J110" s="160">
        <v>100</v>
      </c>
      <c r="K110" s="165">
        <v>0</v>
      </c>
      <c r="L110" s="165">
        <v>0</v>
      </c>
      <c r="M110" s="160">
        <v>0</v>
      </c>
      <c r="N110" s="167">
        <v>0</v>
      </c>
      <c r="O110" s="165">
        <v>0</v>
      </c>
      <c r="P110" s="165">
        <v>0</v>
      </c>
      <c r="Q110" s="165">
        <v>0</v>
      </c>
      <c r="R110" s="159">
        <v>0</v>
      </c>
    </row>
    <row r="111" spans="1:18" ht="12.75">
      <c r="A111" s="166">
        <v>4246</v>
      </c>
      <c r="B111" s="166" t="s">
        <v>364</v>
      </c>
      <c r="C111" s="167">
        <v>1138.23</v>
      </c>
      <c r="D111" s="165">
        <v>112590</v>
      </c>
      <c r="E111" s="167">
        <v>110258.68</v>
      </c>
      <c r="F111" s="167">
        <v>2331.32</v>
      </c>
      <c r="G111" s="160">
        <v>100</v>
      </c>
      <c r="H111" s="165">
        <v>0</v>
      </c>
      <c r="I111" s="161">
        <v>0</v>
      </c>
      <c r="J111" s="160">
        <v>0</v>
      </c>
      <c r="K111" s="165">
        <v>0</v>
      </c>
      <c r="L111" s="165">
        <v>0</v>
      </c>
      <c r="M111" s="160">
        <v>0</v>
      </c>
      <c r="N111" s="167">
        <v>16400</v>
      </c>
      <c r="O111" s="165">
        <v>0</v>
      </c>
      <c r="P111" s="165">
        <v>0</v>
      </c>
      <c r="Q111" s="165">
        <v>0</v>
      </c>
      <c r="R111" s="159">
        <v>0</v>
      </c>
    </row>
    <row r="112" spans="1:18" ht="12.75">
      <c r="A112" s="166">
        <v>4248</v>
      </c>
      <c r="B112" s="166" t="s">
        <v>365</v>
      </c>
      <c r="C112" s="167">
        <v>235.65</v>
      </c>
      <c r="D112" s="165">
        <v>28514</v>
      </c>
      <c r="E112" s="167">
        <v>27923.58</v>
      </c>
      <c r="F112" s="167">
        <v>590.42</v>
      </c>
      <c r="G112" s="160">
        <v>100</v>
      </c>
      <c r="H112" s="165">
        <v>37522</v>
      </c>
      <c r="I112" s="161">
        <v>37522</v>
      </c>
      <c r="J112" s="160">
        <v>100</v>
      </c>
      <c r="K112" s="165">
        <v>0</v>
      </c>
      <c r="L112" s="165">
        <v>0</v>
      </c>
      <c r="M112" s="160">
        <v>0</v>
      </c>
      <c r="N112" s="167">
        <v>0</v>
      </c>
      <c r="O112" s="165">
        <v>0</v>
      </c>
      <c r="P112" s="165">
        <v>0</v>
      </c>
      <c r="Q112" s="165">
        <v>0</v>
      </c>
      <c r="R112" s="159">
        <v>0</v>
      </c>
    </row>
    <row r="113" spans="1:18" ht="12.75">
      <c r="A113" s="166">
        <v>4250</v>
      </c>
      <c r="B113" s="166" t="s">
        <v>366</v>
      </c>
      <c r="C113" s="167">
        <v>343.17</v>
      </c>
      <c r="D113" s="165">
        <v>37045</v>
      </c>
      <c r="E113" s="167">
        <v>36277.94</v>
      </c>
      <c r="F113" s="167">
        <v>767.06</v>
      </c>
      <c r="G113" s="160">
        <v>100</v>
      </c>
      <c r="H113" s="165">
        <v>26222</v>
      </c>
      <c r="I113" s="161">
        <v>26222</v>
      </c>
      <c r="J113" s="160">
        <v>100</v>
      </c>
      <c r="K113" s="165">
        <v>0</v>
      </c>
      <c r="L113" s="165">
        <v>0</v>
      </c>
      <c r="M113" s="160">
        <v>0</v>
      </c>
      <c r="N113" s="167">
        <v>0</v>
      </c>
      <c r="O113" s="165">
        <v>0</v>
      </c>
      <c r="P113" s="165">
        <v>0</v>
      </c>
      <c r="Q113" s="165">
        <v>0</v>
      </c>
      <c r="R113" s="159">
        <v>0</v>
      </c>
    </row>
    <row r="114" spans="1:18" ht="12.75">
      <c r="A114" s="166">
        <v>4254</v>
      </c>
      <c r="B114" s="166" t="s">
        <v>367</v>
      </c>
      <c r="C114" s="167">
        <v>191.03</v>
      </c>
      <c r="D114" s="165">
        <v>14712</v>
      </c>
      <c r="E114" s="167">
        <v>14407.37</v>
      </c>
      <c r="F114" s="167">
        <v>304.63</v>
      </c>
      <c r="G114" s="160">
        <v>100</v>
      </c>
      <c r="H114" s="165">
        <v>38183</v>
      </c>
      <c r="I114" s="161">
        <v>38183</v>
      </c>
      <c r="J114" s="160">
        <v>100</v>
      </c>
      <c r="K114" s="165">
        <v>0</v>
      </c>
      <c r="L114" s="165">
        <v>0</v>
      </c>
      <c r="M114" s="160">
        <v>0</v>
      </c>
      <c r="N114" s="167">
        <v>0</v>
      </c>
      <c r="O114" s="165">
        <v>0</v>
      </c>
      <c r="P114" s="165">
        <v>0</v>
      </c>
      <c r="Q114" s="165">
        <v>0</v>
      </c>
      <c r="R114" s="159">
        <v>0</v>
      </c>
    </row>
    <row r="115" spans="1:18" ht="12.75">
      <c r="A115" s="166">
        <v>4256</v>
      </c>
      <c r="B115" s="166" t="s">
        <v>368</v>
      </c>
      <c r="C115" s="167">
        <v>1233.74</v>
      </c>
      <c r="D115" s="165">
        <v>108326</v>
      </c>
      <c r="E115" s="167">
        <v>106082.97</v>
      </c>
      <c r="F115" s="167">
        <v>2243.03</v>
      </c>
      <c r="G115" s="160">
        <v>100</v>
      </c>
      <c r="H115" s="165">
        <v>33066</v>
      </c>
      <c r="I115" s="161">
        <v>33066</v>
      </c>
      <c r="J115" s="160">
        <v>100</v>
      </c>
      <c r="K115" s="165">
        <v>0</v>
      </c>
      <c r="L115" s="165">
        <v>0</v>
      </c>
      <c r="M115" s="160">
        <v>0</v>
      </c>
      <c r="N115" s="167">
        <v>0</v>
      </c>
      <c r="O115" s="165">
        <v>0</v>
      </c>
      <c r="P115" s="165">
        <v>0</v>
      </c>
      <c r="Q115" s="165">
        <v>0</v>
      </c>
      <c r="R115" s="159">
        <v>0</v>
      </c>
    </row>
    <row r="116" spans="1:18" ht="12.75">
      <c r="A116" s="166">
        <v>4258</v>
      </c>
      <c r="B116" s="166" t="s">
        <v>369</v>
      </c>
      <c r="C116" s="167">
        <v>41.47</v>
      </c>
      <c r="D116" s="165">
        <v>5797</v>
      </c>
      <c r="E116" s="167">
        <v>5676.97</v>
      </c>
      <c r="F116" s="167">
        <v>120.03</v>
      </c>
      <c r="G116" s="160">
        <v>100</v>
      </c>
      <c r="H116" s="165">
        <v>18388</v>
      </c>
      <c r="I116" s="161">
        <v>18388</v>
      </c>
      <c r="J116" s="160">
        <v>100</v>
      </c>
      <c r="K116" s="165">
        <v>0</v>
      </c>
      <c r="L116" s="165">
        <v>0</v>
      </c>
      <c r="M116" s="160">
        <v>0</v>
      </c>
      <c r="N116" s="167">
        <v>0</v>
      </c>
      <c r="O116" s="165">
        <v>0</v>
      </c>
      <c r="P116" s="165">
        <v>0</v>
      </c>
      <c r="Q116" s="165">
        <v>0</v>
      </c>
      <c r="R116" s="159">
        <v>0</v>
      </c>
    </row>
    <row r="117" spans="1:18" ht="12.75">
      <c r="A117" s="166">
        <v>4260</v>
      </c>
      <c r="B117" s="166" t="s">
        <v>370</v>
      </c>
      <c r="C117" s="167">
        <v>2041.53</v>
      </c>
      <c r="D117" s="165">
        <v>193655</v>
      </c>
      <c r="E117" s="167">
        <v>189645.12</v>
      </c>
      <c r="F117" s="167">
        <v>4009.88</v>
      </c>
      <c r="G117" s="160">
        <v>100</v>
      </c>
      <c r="H117" s="165">
        <v>0</v>
      </c>
      <c r="I117" s="161">
        <v>0</v>
      </c>
      <c r="J117" s="160">
        <v>0</v>
      </c>
      <c r="K117" s="165">
        <v>0</v>
      </c>
      <c r="L117" s="165">
        <v>0</v>
      </c>
      <c r="M117" s="160">
        <v>0</v>
      </c>
      <c r="N117" s="167">
        <v>0</v>
      </c>
      <c r="O117" s="165">
        <v>0</v>
      </c>
      <c r="P117" s="165">
        <v>0</v>
      </c>
      <c r="Q117" s="165">
        <v>0</v>
      </c>
      <c r="R117" s="159">
        <v>0</v>
      </c>
    </row>
    <row r="118" spans="1:18" ht="12.75">
      <c r="A118" s="166">
        <v>4262</v>
      </c>
      <c r="B118" s="166" t="s">
        <v>371</v>
      </c>
      <c r="C118" s="167">
        <v>860.93</v>
      </c>
      <c r="D118" s="165">
        <v>86040</v>
      </c>
      <c r="E118" s="167">
        <v>84258.43</v>
      </c>
      <c r="F118" s="167">
        <v>1781.57</v>
      </c>
      <c r="G118" s="160">
        <v>100</v>
      </c>
      <c r="H118" s="165">
        <v>80962</v>
      </c>
      <c r="I118" s="161">
        <v>80962</v>
      </c>
      <c r="J118" s="160">
        <v>100</v>
      </c>
      <c r="K118" s="165">
        <v>0</v>
      </c>
      <c r="L118" s="165">
        <v>0</v>
      </c>
      <c r="M118" s="160">
        <v>0</v>
      </c>
      <c r="N118" s="167">
        <v>0</v>
      </c>
      <c r="O118" s="165">
        <v>0</v>
      </c>
      <c r="P118" s="165">
        <v>0</v>
      </c>
      <c r="Q118" s="165">
        <v>0</v>
      </c>
      <c r="R118" s="159">
        <v>0</v>
      </c>
    </row>
    <row r="119" spans="1:18" ht="12.75">
      <c r="A119" s="166">
        <v>4264</v>
      </c>
      <c r="B119" s="166" t="s">
        <v>372</v>
      </c>
      <c r="C119" s="167">
        <v>275.4</v>
      </c>
      <c r="D119" s="165">
        <v>17817</v>
      </c>
      <c r="E119" s="167">
        <v>17448.08</v>
      </c>
      <c r="F119" s="167">
        <v>368.92</v>
      </c>
      <c r="G119" s="160">
        <v>100</v>
      </c>
      <c r="H119" s="165">
        <v>34979</v>
      </c>
      <c r="I119" s="161">
        <v>34979</v>
      </c>
      <c r="J119" s="160">
        <v>100</v>
      </c>
      <c r="K119" s="165">
        <v>0</v>
      </c>
      <c r="L119" s="165">
        <v>0</v>
      </c>
      <c r="M119" s="160">
        <v>0</v>
      </c>
      <c r="N119" s="167">
        <v>0</v>
      </c>
      <c r="O119" s="165">
        <v>0</v>
      </c>
      <c r="P119" s="165">
        <v>0</v>
      </c>
      <c r="Q119" s="165">
        <v>0</v>
      </c>
      <c r="R119" s="159">
        <v>0</v>
      </c>
    </row>
    <row r="120" spans="1:18" ht="12.75">
      <c r="A120" s="166">
        <v>4266</v>
      </c>
      <c r="B120" s="166" t="s">
        <v>373</v>
      </c>
      <c r="C120" s="167">
        <v>122.75</v>
      </c>
      <c r="D120" s="165">
        <v>19816</v>
      </c>
      <c r="E120" s="167">
        <v>19405.68</v>
      </c>
      <c r="F120" s="167">
        <v>410.32</v>
      </c>
      <c r="G120" s="160">
        <v>100</v>
      </c>
      <c r="H120" s="165">
        <v>13936</v>
      </c>
      <c r="I120" s="161">
        <v>13936</v>
      </c>
      <c r="J120" s="160">
        <v>100</v>
      </c>
      <c r="K120" s="165">
        <v>0</v>
      </c>
      <c r="L120" s="165">
        <v>0</v>
      </c>
      <c r="M120" s="160">
        <v>0</v>
      </c>
      <c r="N120" s="167">
        <v>0</v>
      </c>
      <c r="O120" s="165">
        <v>0</v>
      </c>
      <c r="P120" s="165">
        <v>0</v>
      </c>
      <c r="Q120" s="165">
        <v>0</v>
      </c>
      <c r="R120" s="159">
        <v>0</v>
      </c>
    </row>
    <row r="121" spans="1:18" ht="12.75">
      <c r="A121" s="166">
        <v>4268</v>
      </c>
      <c r="B121" s="166" t="s">
        <v>374</v>
      </c>
      <c r="C121" s="167">
        <v>399.46</v>
      </c>
      <c r="D121" s="165">
        <v>39678</v>
      </c>
      <c r="E121" s="167">
        <v>38856.42</v>
      </c>
      <c r="F121" s="167">
        <v>821.58</v>
      </c>
      <c r="G121" s="160">
        <v>100</v>
      </c>
      <c r="H121" s="165">
        <v>7327</v>
      </c>
      <c r="I121" s="161">
        <v>7327</v>
      </c>
      <c r="J121" s="160">
        <v>100</v>
      </c>
      <c r="K121" s="165">
        <v>0</v>
      </c>
      <c r="L121" s="165">
        <v>0</v>
      </c>
      <c r="M121" s="160">
        <v>0</v>
      </c>
      <c r="N121" s="167">
        <v>0</v>
      </c>
      <c r="O121" s="165">
        <v>0</v>
      </c>
      <c r="P121" s="165">
        <v>0</v>
      </c>
      <c r="Q121" s="165">
        <v>0</v>
      </c>
      <c r="R121" s="159">
        <v>0</v>
      </c>
    </row>
    <row r="122" spans="1:18" ht="12.75">
      <c r="A122" s="166">
        <v>4272</v>
      </c>
      <c r="B122" s="166" t="s">
        <v>375</v>
      </c>
      <c r="C122" s="167">
        <v>3314.41</v>
      </c>
      <c r="D122" s="165">
        <v>310158</v>
      </c>
      <c r="E122" s="167">
        <v>303735.78</v>
      </c>
      <c r="F122" s="167">
        <v>6422.22</v>
      </c>
      <c r="G122" s="160">
        <v>100</v>
      </c>
      <c r="H122" s="165">
        <v>1528</v>
      </c>
      <c r="I122" s="161">
        <v>1528</v>
      </c>
      <c r="J122" s="160">
        <v>100</v>
      </c>
      <c r="K122" s="165">
        <v>0</v>
      </c>
      <c r="L122" s="165">
        <v>0</v>
      </c>
      <c r="M122" s="160">
        <v>0</v>
      </c>
      <c r="N122" s="167">
        <v>80000</v>
      </c>
      <c r="O122" s="165">
        <v>0</v>
      </c>
      <c r="P122" s="165">
        <v>0</v>
      </c>
      <c r="Q122" s="165">
        <v>0</v>
      </c>
      <c r="R122" s="159">
        <v>0</v>
      </c>
    </row>
    <row r="123" spans="1:18" ht="12.75">
      <c r="A123" s="166">
        <v>4274</v>
      </c>
      <c r="B123" s="166" t="s">
        <v>376</v>
      </c>
      <c r="C123" s="167">
        <v>694.69</v>
      </c>
      <c r="D123" s="165">
        <v>73173</v>
      </c>
      <c r="E123" s="167">
        <v>71657.86</v>
      </c>
      <c r="F123" s="167">
        <v>1515.14</v>
      </c>
      <c r="G123" s="160">
        <v>100</v>
      </c>
      <c r="H123" s="165">
        <v>27409</v>
      </c>
      <c r="I123" s="161">
        <v>27409</v>
      </c>
      <c r="J123" s="160">
        <v>100</v>
      </c>
      <c r="K123" s="165">
        <v>0</v>
      </c>
      <c r="L123" s="165">
        <v>0</v>
      </c>
      <c r="M123" s="160">
        <v>0</v>
      </c>
      <c r="N123" s="167">
        <v>0</v>
      </c>
      <c r="O123" s="165">
        <v>0</v>
      </c>
      <c r="P123" s="165">
        <v>0</v>
      </c>
      <c r="Q123" s="165">
        <v>0</v>
      </c>
      <c r="R123" s="159">
        <v>0</v>
      </c>
    </row>
    <row r="124" spans="1:18" ht="12.75">
      <c r="A124" s="166">
        <v>4276</v>
      </c>
      <c r="B124" s="166" t="s">
        <v>377</v>
      </c>
      <c r="C124" s="167">
        <v>1158.92</v>
      </c>
      <c r="D124" s="165">
        <v>102226</v>
      </c>
      <c r="E124" s="167">
        <v>100109.28</v>
      </c>
      <c r="F124" s="167">
        <v>2116.72</v>
      </c>
      <c r="G124" s="160">
        <v>100</v>
      </c>
      <c r="H124" s="165">
        <v>99898</v>
      </c>
      <c r="I124" s="161">
        <v>99898</v>
      </c>
      <c r="J124" s="160">
        <v>100</v>
      </c>
      <c r="K124" s="165">
        <v>0</v>
      </c>
      <c r="L124" s="165">
        <v>0</v>
      </c>
      <c r="M124" s="160">
        <v>0</v>
      </c>
      <c r="N124" s="167">
        <v>0</v>
      </c>
      <c r="O124" s="165">
        <v>0</v>
      </c>
      <c r="P124" s="165">
        <v>0</v>
      </c>
      <c r="Q124" s="165">
        <v>0</v>
      </c>
      <c r="R124" s="159">
        <v>0</v>
      </c>
    </row>
    <row r="125" spans="1:18" ht="12.75">
      <c r="A125" s="166">
        <v>4278</v>
      </c>
      <c r="B125" s="166" t="s">
        <v>378</v>
      </c>
      <c r="C125" s="167">
        <v>196.43</v>
      </c>
      <c r="D125" s="165">
        <v>22603</v>
      </c>
      <c r="E125" s="167">
        <v>22134.98</v>
      </c>
      <c r="F125" s="167">
        <v>468.02</v>
      </c>
      <c r="G125" s="160">
        <v>100</v>
      </c>
      <c r="H125" s="165">
        <v>27751</v>
      </c>
      <c r="I125" s="161">
        <v>27751</v>
      </c>
      <c r="J125" s="160">
        <v>100</v>
      </c>
      <c r="K125" s="165">
        <v>0</v>
      </c>
      <c r="L125" s="165">
        <v>0</v>
      </c>
      <c r="M125" s="160">
        <v>0</v>
      </c>
      <c r="N125" s="167">
        <v>0</v>
      </c>
      <c r="O125" s="165">
        <v>0</v>
      </c>
      <c r="P125" s="165">
        <v>0</v>
      </c>
      <c r="Q125" s="165">
        <v>0</v>
      </c>
      <c r="R125" s="159">
        <v>0</v>
      </c>
    </row>
    <row r="126" spans="1:18" ht="12.75">
      <c r="A126" s="166">
        <v>4280</v>
      </c>
      <c r="B126" s="166" t="s">
        <v>379</v>
      </c>
      <c r="C126" s="167">
        <v>414.87</v>
      </c>
      <c r="D126" s="165">
        <v>40309</v>
      </c>
      <c r="E126" s="167">
        <v>39474.35</v>
      </c>
      <c r="F126" s="167">
        <v>834.65</v>
      </c>
      <c r="G126" s="160">
        <v>100</v>
      </c>
      <c r="H126" s="165">
        <v>27530</v>
      </c>
      <c r="I126" s="161">
        <v>27530</v>
      </c>
      <c r="J126" s="160">
        <v>100</v>
      </c>
      <c r="K126" s="165">
        <v>0</v>
      </c>
      <c r="L126" s="165">
        <v>0</v>
      </c>
      <c r="M126" s="160">
        <v>0</v>
      </c>
      <c r="N126" s="167">
        <v>0</v>
      </c>
      <c r="O126" s="165">
        <v>0</v>
      </c>
      <c r="P126" s="165">
        <v>0</v>
      </c>
      <c r="Q126" s="165">
        <v>0</v>
      </c>
      <c r="R126" s="159">
        <v>0</v>
      </c>
    </row>
    <row r="127" spans="1:18" ht="12.75">
      <c r="A127" s="166">
        <v>4282</v>
      </c>
      <c r="B127" s="166" t="s">
        <v>380</v>
      </c>
      <c r="C127" s="167">
        <v>442.11</v>
      </c>
      <c r="D127" s="165">
        <v>46223</v>
      </c>
      <c r="E127" s="167">
        <v>45265.89</v>
      </c>
      <c r="F127" s="167">
        <v>957.11</v>
      </c>
      <c r="G127" s="160">
        <v>100</v>
      </c>
      <c r="H127" s="165">
        <v>32547</v>
      </c>
      <c r="I127" s="161">
        <v>32547</v>
      </c>
      <c r="J127" s="160">
        <v>100</v>
      </c>
      <c r="K127" s="165">
        <v>0</v>
      </c>
      <c r="L127" s="165">
        <v>0</v>
      </c>
      <c r="M127" s="160">
        <v>0</v>
      </c>
      <c r="N127" s="167">
        <v>0</v>
      </c>
      <c r="O127" s="165">
        <v>0</v>
      </c>
      <c r="P127" s="165">
        <v>0</v>
      </c>
      <c r="Q127" s="165">
        <v>0</v>
      </c>
      <c r="R127" s="159">
        <v>0</v>
      </c>
    </row>
    <row r="128" spans="1:18" ht="12.75">
      <c r="A128" s="166">
        <v>4286</v>
      </c>
      <c r="B128" s="166" t="s">
        <v>381</v>
      </c>
      <c r="C128" s="167">
        <v>321.8</v>
      </c>
      <c r="D128" s="165">
        <v>43924</v>
      </c>
      <c r="E128" s="167">
        <v>43014.5</v>
      </c>
      <c r="F128" s="167">
        <v>909.5</v>
      </c>
      <c r="G128" s="160">
        <v>100</v>
      </c>
      <c r="H128" s="165">
        <v>14569</v>
      </c>
      <c r="I128" s="161">
        <v>14569</v>
      </c>
      <c r="J128" s="160">
        <v>100</v>
      </c>
      <c r="K128" s="165">
        <v>0</v>
      </c>
      <c r="L128" s="165">
        <v>0</v>
      </c>
      <c r="M128" s="160">
        <v>0</v>
      </c>
      <c r="N128" s="167">
        <v>0</v>
      </c>
      <c r="O128" s="165">
        <v>0</v>
      </c>
      <c r="P128" s="165">
        <v>0</v>
      </c>
      <c r="Q128" s="165">
        <v>0</v>
      </c>
      <c r="R128" s="159">
        <v>0</v>
      </c>
    </row>
    <row r="129" spans="1:18" ht="12.75">
      <c r="A129" s="166">
        <v>4290</v>
      </c>
      <c r="B129" s="166" t="s">
        <v>382</v>
      </c>
      <c r="C129" s="167">
        <v>318.71</v>
      </c>
      <c r="D129" s="165">
        <v>30733</v>
      </c>
      <c r="E129" s="167">
        <v>30096.63</v>
      </c>
      <c r="F129" s="167">
        <v>636.37</v>
      </c>
      <c r="G129" s="160">
        <v>100</v>
      </c>
      <c r="H129" s="165">
        <v>43728</v>
      </c>
      <c r="I129" s="161">
        <v>43728</v>
      </c>
      <c r="J129" s="160">
        <v>100</v>
      </c>
      <c r="K129" s="165">
        <v>0</v>
      </c>
      <c r="L129" s="165">
        <v>0</v>
      </c>
      <c r="M129" s="160">
        <v>0</v>
      </c>
      <c r="N129" s="167">
        <v>0</v>
      </c>
      <c r="O129" s="165">
        <v>0</v>
      </c>
      <c r="P129" s="165">
        <v>0</v>
      </c>
      <c r="Q129" s="165">
        <v>0</v>
      </c>
      <c r="R129" s="159">
        <v>0</v>
      </c>
    </row>
    <row r="130" spans="1:18" ht="12.75">
      <c r="A130" s="166">
        <v>4292</v>
      </c>
      <c r="B130" s="166" t="s">
        <v>383</v>
      </c>
      <c r="C130" s="167">
        <v>438.35</v>
      </c>
      <c r="D130" s="165">
        <v>49624</v>
      </c>
      <c r="E130" s="167">
        <v>48596.47</v>
      </c>
      <c r="F130" s="167">
        <v>1027.53</v>
      </c>
      <c r="G130" s="160">
        <v>100</v>
      </c>
      <c r="H130" s="165">
        <v>57197</v>
      </c>
      <c r="I130" s="161">
        <v>57197</v>
      </c>
      <c r="J130" s="160">
        <v>100</v>
      </c>
      <c r="K130" s="165">
        <v>0</v>
      </c>
      <c r="L130" s="165">
        <v>0</v>
      </c>
      <c r="M130" s="160">
        <v>0</v>
      </c>
      <c r="N130" s="167">
        <v>79340</v>
      </c>
      <c r="O130" s="165">
        <v>0</v>
      </c>
      <c r="P130" s="165">
        <v>0</v>
      </c>
      <c r="Q130" s="165">
        <v>0</v>
      </c>
      <c r="R130" s="159">
        <v>0</v>
      </c>
    </row>
    <row r="131" spans="1:18" ht="12.75">
      <c r="A131" s="166">
        <v>4294</v>
      </c>
      <c r="B131" s="166" t="s">
        <v>384</v>
      </c>
      <c r="C131" s="167">
        <v>137.9</v>
      </c>
      <c r="D131" s="165">
        <v>20662</v>
      </c>
      <c r="E131" s="167">
        <v>20234.17</v>
      </c>
      <c r="F131" s="167">
        <v>427.83</v>
      </c>
      <c r="G131" s="160">
        <v>100</v>
      </c>
      <c r="H131" s="165">
        <v>19841</v>
      </c>
      <c r="I131" s="161">
        <v>19841</v>
      </c>
      <c r="J131" s="160">
        <v>100</v>
      </c>
      <c r="K131" s="165">
        <v>0</v>
      </c>
      <c r="L131" s="165">
        <v>0</v>
      </c>
      <c r="M131" s="160">
        <v>0</v>
      </c>
      <c r="N131" s="167">
        <v>0</v>
      </c>
      <c r="O131" s="165">
        <v>0</v>
      </c>
      <c r="P131" s="165">
        <v>0</v>
      </c>
      <c r="Q131" s="165">
        <v>0</v>
      </c>
      <c r="R131" s="159">
        <v>0</v>
      </c>
    </row>
    <row r="132" spans="1:18" ht="12.75">
      <c r="A132" s="166">
        <v>4296</v>
      </c>
      <c r="B132" s="166" t="s">
        <v>385</v>
      </c>
      <c r="C132" s="167">
        <v>274.14</v>
      </c>
      <c r="D132" s="165">
        <v>31352</v>
      </c>
      <c r="E132" s="167">
        <v>30702.82</v>
      </c>
      <c r="F132" s="167">
        <v>649.18</v>
      </c>
      <c r="G132" s="160">
        <v>100</v>
      </c>
      <c r="H132" s="165">
        <v>27044</v>
      </c>
      <c r="I132" s="161">
        <v>27044</v>
      </c>
      <c r="J132" s="160">
        <v>100</v>
      </c>
      <c r="K132" s="165">
        <v>0</v>
      </c>
      <c r="L132" s="165">
        <v>0</v>
      </c>
      <c r="M132" s="160">
        <v>0</v>
      </c>
      <c r="N132" s="167">
        <v>0</v>
      </c>
      <c r="O132" s="165">
        <v>0</v>
      </c>
      <c r="P132" s="165">
        <v>0</v>
      </c>
      <c r="Q132" s="165">
        <v>0</v>
      </c>
      <c r="R132" s="159">
        <v>0</v>
      </c>
    </row>
    <row r="133" spans="1:18" ht="12.75">
      <c r="A133" s="166">
        <v>4298</v>
      </c>
      <c r="B133" s="166" t="s">
        <v>386</v>
      </c>
      <c r="C133" s="167">
        <v>140.53</v>
      </c>
      <c r="D133" s="165">
        <v>13122</v>
      </c>
      <c r="E133" s="167">
        <v>12850.29</v>
      </c>
      <c r="F133" s="167">
        <v>271.71</v>
      </c>
      <c r="G133" s="160">
        <v>100</v>
      </c>
      <c r="H133" s="165">
        <v>18509</v>
      </c>
      <c r="I133" s="161">
        <v>18509</v>
      </c>
      <c r="J133" s="160">
        <v>100</v>
      </c>
      <c r="K133" s="165">
        <v>0</v>
      </c>
      <c r="L133" s="165">
        <v>0</v>
      </c>
      <c r="M133" s="160">
        <v>0</v>
      </c>
      <c r="N133" s="167">
        <v>0</v>
      </c>
      <c r="O133" s="165">
        <v>0</v>
      </c>
      <c r="P133" s="165">
        <v>0</v>
      </c>
      <c r="Q133" s="165">
        <v>0</v>
      </c>
      <c r="R133" s="159">
        <v>0</v>
      </c>
    </row>
    <row r="134" spans="1:19" s="163" customFormat="1" ht="18" customHeight="1">
      <c r="A134" s="168"/>
      <c r="B134" s="157" t="s">
        <v>387</v>
      </c>
      <c r="C134" s="158">
        <v>31723.23</v>
      </c>
      <c r="D134" s="159">
        <v>2949196</v>
      </c>
      <c r="E134" s="158">
        <v>2888129.11</v>
      </c>
      <c r="F134" s="158">
        <v>61066.89</v>
      </c>
      <c r="G134" s="160">
        <v>100</v>
      </c>
      <c r="H134" s="159">
        <v>1508512</v>
      </c>
      <c r="I134" s="159">
        <v>1508512</v>
      </c>
      <c r="J134" s="160">
        <v>100</v>
      </c>
      <c r="K134" s="159">
        <v>22731</v>
      </c>
      <c r="L134" s="159">
        <v>22731</v>
      </c>
      <c r="M134" s="160">
        <v>100</v>
      </c>
      <c r="N134" s="158">
        <v>175740</v>
      </c>
      <c r="O134" s="159">
        <v>0</v>
      </c>
      <c r="P134" s="159">
        <v>9000</v>
      </c>
      <c r="Q134" s="159">
        <v>3317406</v>
      </c>
      <c r="R134" s="159">
        <v>3317406</v>
      </c>
      <c r="S134" s="159">
        <v>0</v>
      </c>
    </row>
    <row r="135" spans="1:19" s="163" customFormat="1" ht="24.75" customHeight="1">
      <c r="A135" s="168"/>
      <c r="B135" s="157" t="s">
        <v>388</v>
      </c>
      <c r="C135" s="158">
        <v>0</v>
      </c>
      <c r="D135" s="159">
        <v>0</v>
      </c>
      <c r="E135" s="158">
        <v>0</v>
      </c>
      <c r="F135" s="158">
        <v>0</v>
      </c>
      <c r="G135" s="160">
        <v>0</v>
      </c>
      <c r="H135" s="159">
        <v>0</v>
      </c>
      <c r="I135" s="161">
        <v>0</v>
      </c>
      <c r="J135" s="160">
        <v>0</v>
      </c>
      <c r="K135" s="159">
        <v>0</v>
      </c>
      <c r="L135" s="159">
        <v>0</v>
      </c>
      <c r="M135" s="160">
        <v>0</v>
      </c>
      <c r="N135" s="158"/>
      <c r="O135" s="159">
        <v>0</v>
      </c>
      <c r="P135" s="159">
        <v>0</v>
      </c>
      <c r="Q135" s="159"/>
      <c r="R135" s="159"/>
      <c r="S135" s="162"/>
    </row>
    <row r="136" spans="1:18" ht="12.75">
      <c r="A136" s="166">
        <v>4400</v>
      </c>
      <c r="B136" s="166" t="s">
        <v>389</v>
      </c>
      <c r="C136" s="167">
        <v>0</v>
      </c>
      <c r="D136" s="165">
        <v>0</v>
      </c>
      <c r="E136" s="167">
        <v>0</v>
      </c>
      <c r="F136" s="167">
        <v>0</v>
      </c>
      <c r="G136" s="160">
        <v>0</v>
      </c>
      <c r="H136" s="165">
        <v>565869</v>
      </c>
      <c r="I136" s="161">
        <v>565869</v>
      </c>
      <c r="J136" s="160">
        <v>100</v>
      </c>
      <c r="K136" s="165">
        <v>0</v>
      </c>
      <c r="L136" s="165">
        <v>0</v>
      </c>
      <c r="M136" s="160">
        <v>0</v>
      </c>
      <c r="N136" s="167">
        <v>145000</v>
      </c>
      <c r="O136" s="165">
        <v>4000</v>
      </c>
      <c r="P136" s="165">
        <v>0</v>
      </c>
      <c r="Q136" s="165">
        <v>1577673</v>
      </c>
      <c r="R136" s="165">
        <v>1577673</v>
      </c>
    </row>
    <row r="137" spans="1:18" ht="12.75">
      <c r="A137" s="166">
        <v>4407</v>
      </c>
      <c r="B137" s="166" t="s">
        <v>390</v>
      </c>
      <c r="C137" s="167">
        <v>3086.44</v>
      </c>
      <c r="D137" s="165">
        <v>203679</v>
      </c>
      <c r="E137" s="167">
        <v>199461.56</v>
      </c>
      <c r="F137" s="167">
        <v>4217.44</v>
      </c>
      <c r="G137" s="160">
        <v>100</v>
      </c>
      <c r="H137" s="165">
        <v>0</v>
      </c>
      <c r="I137" s="161">
        <v>0</v>
      </c>
      <c r="J137" s="160">
        <v>0</v>
      </c>
      <c r="K137" s="165">
        <v>0</v>
      </c>
      <c r="L137" s="165">
        <v>0</v>
      </c>
      <c r="M137" s="160">
        <v>0</v>
      </c>
      <c r="N137" s="167">
        <v>30000</v>
      </c>
      <c r="O137" s="165">
        <v>0</v>
      </c>
      <c r="P137" s="165">
        <v>0</v>
      </c>
      <c r="Q137" s="165">
        <v>0</v>
      </c>
      <c r="R137" s="159">
        <v>0</v>
      </c>
    </row>
    <row r="138" spans="1:18" ht="12.75">
      <c r="A138" s="166">
        <v>4415</v>
      </c>
      <c r="B138" s="166" t="s">
        <v>391</v>
      </c>
      <c r="C138" s="167">
        <v>408.44</v>
      </c>
      <c r="D138" s="165">
        <v>31211</v>
      </c>
      <c r="E138" s="167">
        <v>30564.74</v>
      </c>
      <c r="F138" s="167">
        <v>646.26</v>
      </c>
      <c r="G138" s="160">
        <v>100</v>
      </c>
      <c r="H138" s="165">
        <v>47180</v>
      </c>
      <c r="I138" s="161">
        <v>47180</v>
      </c>
      <c r="J138" s="160">
        <v>100</v>
      </c>
      <c r="K138" s="165">
        <v>0</v>
      </c>
      <c r="L138" s="165">
        <v>0</v>
      </c>
      <c r="M138" s="160">
        <v>0</v>
      </c>
      <c r="N138" s="167">
        <v>0</v>
      </c>
      <c r="O138" s="165">
        <v>0</v>
      </c>
      <c r="P138" s="165">
        <v>4125</v>
      </c>
      <c r="Q138" s="165">
        <v>0</v>
      </c>
      <c r="R138" s="159">
        <v>0</v>
      </c>
    </row>
    <row r="139" spans="1:18" ht="12.75">
      <c r="A139" s="166">
        <v>4442</v>
      </c>
      <c r="B139" s="166" t="s">
        <v>392</v>
      </c>
      <c r="C139" s="167">
        <v>147.44</v>
      </c>
      <c r="D139" s="165">
        <v>12934</v>
      </c>
      <c r="E139" s="167">
        <v>12666.19</v>
      </c>
      <c r="F139" s="167">
        <v>267.81</v>
      </c>
      <c r="G139" s="160">
        <v>100</v>
      </c>
      <c r="H139" s="165">
        <v>43154</v>
      </c>
      <c r="I139" s="161">
        <v>43154</v>
      </c>
      <c r="J139" s="160">
        <v>100</v>
      </c>
      <c r="K139" s="165">
        <v>0</v>
      </c>
      <c r="L139" s="165">
        <v>0</v>
      </c>
      <c r="M139" s="160">
        <v>0</v>
      </c>
      <c r="N139" s="167">
        <v>0</v>
      </c>
      <c r="O139" s="165">
        <v>0</v>
      </c>
      <c r="P139" s="165">
        <v>0</v>
      </c>
      <c r="Q139" s="165">
        <v>0</v>
      </c>
      <c r="R139" s="159">
        <v>0</v>
      </c>
    </row>
    <row r="140" spans="1:18" ht="12.75">
      <c r="A140" s="166">
        <v>4444</v>
      </c>
      <c r="B140" s="166" t="s">
        <v>393</v>
      </c>
      <c r="C140" s="167">
        <v>399.71</v>
      </c>
      <c r="D140" s="165">
        <v>44437</v>
      </c>
      <c r="E140" s="167">
        <v>43516.87</v>
      </c>
      <c r="F140" s="167">
        <v>920.13</v>
      </c>
      <c r="G140" s="160">
        <v>100</v>
      </c>
      <c r="H140" s="165">
        <v>39391</v>
      </c>
      <c r="I140" s="161">
        <v>39391</v>
      </c>
      <c r="J140" s="160">
        <v>100</v>
      </c>
      <c r="K140" s="165">
        <v>0</v>
      </c>
      <c r="L140" s="165">
        <v>0</v>
      </c>
      <c r="M140" s="160">
        <v>0</v>
      </c>
      <c r="N140" s="167">
        <v>0</v>
      </c>
      <c r="O140" s="165">
        <v>0</v>
      </c>
      <c r="P140" s="165">
        <v>0</v>
      </c>
      <c r="Q140" s="165">
        <v>0</v>
      </c>
      <c r="R140" s="159">
        <v>0</v>
      </c>
    </row>
    <row r="141" spans="1:18" ht="12.75">
      <c r="A141" s="166">
        <v>4446</v>
      </c>
      <c r="B141" s="166" t="s">
        <v>394</v>
      </c>
      <c r="C141" s="167">
        <v>95.22</v>
      </c>
      <c r="D141" s="165">
        <v>8652</v>
      </c>
      <c r="E141" s="167">
        <v>8472.85</v>
      </c>
      <c r="F141" s="167">
        <v>179.15</v>
      </c>
      <c r="G141" s="160">
        <v>100</v>
      </c>
      <c r="H141" s="165">
        <v>44485</v>
      </c>
      <c r="I141" s="161">
        <v>44485</v>
      </c>
      <c r="J141" s="160">
        <v>100</v>
      </c>
      <c r="K141" s="165">
        <v>0</v>
      </c>
      <c r="L141" s="165">
        <v>0</v>
      </c>
      <c r="M141" s="160">
        <v>0</v>
      </c>
      <c r="N141" s="167">
        <v>0</v>
      </c>
      <c r="O141" s="165">
        <v>0</v>
      </c>
      <c r="P141" s="165">
        <v>0</v>
      </c>
      <c r="Q141" s="165">
        <v>0</v>
      </c>
      <c r="R141" s="159">
        <v>0</v>
      </c>
    </row>
    <row r="142" spans="1:19" ht="12.75">
      <c r="A142" s="166">
        <v>4450</v>
      </c>
      <c r="B142" s="166" t="s">
        <v>395</v>
      </c>
      <c r="C142" s="167">
        <v>767.9</v>
      </c>
      <c r="D142" s="165">
        <v>27443</v>
      </c>
      <c r="E142" s="167">
        <v>26874.76</v>
      </c>
      <c r="F142" s="167">
        <v>568.24</v>
      </c>
      <c r="G142" s="160">
        <v>100</v>
      </c>
      <c r="H142" s="165">
        <v>86411</v>
      </c>
      <c r="I142" s="161">
        <v>86411</v>
      </c>
      <c r="J142" s="160">
        <v>100</v>
      </c>
      <c r="K142" s="165">
        <v>0</v>
      </c>
      <c r="L142" s="165">
        <v>0</v>
      </c>
      <c r="M142" s="160">
        <v>0</v>
      </c>
      <c r="N142" s="167">
        <v>0</v>
      </c>
      <c r="O142" s="165">
        <v>1400</v>
      </c>
      <c r="P142" s="165">
        <v>0</v>
      </c>
      <c r="Q142" s="165">
        <v>0</v>
      </c>
      <c r="R142" s="159">
        <v>0</v>
      </c>
      <c r="S142" s="101">
        <v>12681</v>
      </c>
    </row>
    <row r="143" spans="1:18" ht="12.75">
      <c r="A143" s="166">
        <v>4452</v>
      </c>
      <c r="B143" s="166" t="s">
        <v>396</v>
      </c>
      <c r="C143" s="167">
        <v>191.37</v>
      </c>
      <c r="D143" s="165">
        <v>15441</v>
      </c>
      <c r="E143" s="167">
        <v>15121.27</v>
      </c>
      <c r="F143" s="167">
        <v>319.73</v>
      </c>
      <c r="G143" s="160">
        <v>100</v>
      </c>
      <c r="H143" s="165">
        <v>40801</v>
      </c>
      <c r="I143" s="161">
        <v>40801</v>
      </c>
      <c r="J143" s="160">
        <v>100</v>
      </c>
      <c r="K143" s="165">
        <v>0</v>
      </c>
      <c r="L143" s="165">
        <v>0</v>
      </c>
      <c r="M143" s="160">
        <v>0</v>
      </c>
      <c r="N143" s="167">
        <v>0</v>
      </c>
      <c r="O143" s="165">
        <v>0</v>
      </c>
      <c r="P143" s="165">
        <v>0</v>
      </c>
      <c r="Q143" s="165">
        <v>0</v>
      </c>
      <c r="R143" s="159">
        <v>0</v>
      </c>
    </row>
    <row r="144" spans="1:18" ht="12.75">
      <c r="A144" s="166">
        <v>4454</v>
      </c>
      <c r="B144" s="166" t="s">
        <v>397</v>
      </c>
      <c r="C144" s="167">
        <v>153.2</v>
      </c>
      <c r="D144" s="165">
        <v>17497</v>
      </c>
      <c r="E144" s="167">
        <v>17134.7</v>
      </c>
      <c r="F144" s="167">
        <v>362.3</v>
      </c>
      <c r="G144" s="160">
        <v>100</v>
      </c>
      <c r="H144" s="165">
        <v>23544</v>
      </c>
      <c r="I144" s="161">
        <v>23544</v>
      </c>
      <c r="J144" s="160">
        <v>100</v>
      </c>
      <c r="K144" s="165">
        <v>0</v>
      </c>
      <c r="L144" s="165">
        <v>0</v>
      </c>
      <c r="M144" s="160">
        <v>0</v>
      </c>
      <c r="N144" s="167">
        <v>0</v>
      </c>
      <c r="O144" s="165">
        <v>0</v>
      </c>
      <c r="P144" s="165">
        <v>3900</v>
      </c>
      <c r="Q144" s="165">
        <v>0</v>
      </c>
      <c r="R144" s="159">
        <v>0</v>
      </c>
    </row>
    <row r="145" spans="1:18" ht="12.75">
      <c r="A145" s="166">
        <v>4456</v>
      </c>
      <c r="B145" s="166" t="s">
        <v>398</v>
      </c>
      <c r="C145" s="167">
        <v>421.07</v>
      </c>
      <c r="D145" s="165">
        <v>40920</v>
      </c>
      <c r="E145" s="167">
        <v>40072.7</v>
      </c>
      <c r="F145" s="167">
        <v>847.3</v>
      </c>
      <c r="G145" s="160">
        <v>100</v>
      </c>
      <c r="H145" s="165">
        <v>32764</v>
      </c>
      <c r="I145" s="161">
        <v>32764</v>
      </c>
      <c r="J145" s="160">
        <v>100</v>
      </c>
      <c r="K145" s="165">
        <v>0</v>
      </c>
      <c r="L145" s="165">
        <v>0</v>
      </c>
      <c r="M145" s="160">
        <v>0</v>
      </c>
      <c r="N145" s="167">
        <v>0</v>
      </c>
      <c r="O145" s="165">
        <v>0</v>
      </c>
      <c r="P145" s="165">
        <v>0</v>
      </c>
      <c r="Q145" s="165">
        <v>0</v>
      </c>
      <c r="R145" s="159">
        <v>0</v>
      </c>
    </row>
    <row r="146" spans="1:18" ht="12.75">
      <c r="A146" s="166">
        <v>4460</v>
      </c>
      <c r="B146" s="166" t="s">
        <v>399</v>
      </c>
      <c r="C146" s="167">
        <v>1494.25</v>
      </c>
      <c r="D146" s="165">
        <v>108679</v>
      </c>
      <c r="E146" s="167">
        <v>106428.66</v>
      </c>
      <c r="F146" s="167">
        <v>2250.34</v>
      </c>
      <c r="G146" s="160">
        <v>100</v>
      </c>
      <c r="H146" s="165">
        <v>23754</v>
      </c>
      <c r="I146" s="161">
        <v>23754</v>
      </c>
      <c r="J146" s="160">
        <v>100</v>
      </c>
      <c r="K146" s="165">
        <v>0</v>
      </c>
      <c r="L146" s="165">
        <v>0</v>
      </c>
      <c r="M146" s="160">
        <v>0</v>
      </c>
      <c r="N146" s="167">
        <v>0</v>
      </c>
      <c r="O146" s="165">
        <v>0</v>
      </c>
      <c r="P146" s="165">
        <v>3750</v>
      </c>
      <c r="Q146" s="165">
        <v>0</v>
      </c>
      <c r="R146" s="159">
        <v>0</v>
      </c>
    </row>
    <row r="147" spans="1:18" ht="12.75">
      <c r="A147" s="166">
        <v>4462</v>
      </c>
      <c r="B147" s="166" t="s">
        <v>400</v>
      </c>
      <c r="C147" s="167">
        <v>530.22</v>
      </c>
      <c r="D147" s="165">
        <v>42647</v>
      </c>
      <c r="E147" s="167">
        <v>41763.94</v>
      </c>
      <c r="F147" s="167">
        <v>883.06</v>
      </c>
      <c r="G147" s="160">
        <v>100</v>
      </c>
      <c r="H147" s="165">
        <v>62119</v>
      </c>
      <c r="I147" s="161">
        <v>62119</v>
      </c>
      <c r="J147" s="160">
        <v>100</v>
      </c>
      <c r="K147" s="165">
        <v>0</v>
      </c>
      <c r="L147" s="165">
        <v>0</v>
      </c>
      <c r="M147" s="160">
        <v>0</v>
      </c>
      <c r="N147" s="167">
        <v>0</v>
      </c>
      <c r="O147" s="165">
        <v>0</v>
      </c>
      <c r="P147" s="165">
        <v>3750</v>
      </c>
      <c r="Q147" s="165">
        <v>0</v>
      </c>
      <c r="R147" s="159">
        <v>0</v>
      </c>
    </row>
    <row r="148" spans="1:18" ht="12.75">
      <c r="A148" s="166">
        <v>4464</v>
      </c>
      <c r="B148" s="166" t="s">
        <v>401</v>
      </c>
      <c r="C148" s="167">
        <v>491.48</v>
      </c>
      <c r="D148" s="165">
        <v>36865</v>
      </c>
      <c r="E148" s="167">
        <v>36101.66</v>
      </c>
      <c r="F148" s="167">
        <v>763.34</v>
      </c>
      <c r="G148" s="160">
        <v>100</v>
      </c>
      <c r="H148" s="165">
        <v>48852</v>
      </c>
      <c r="I148" s="161">
        <v>48852</v>
      </c>
      <c r="J148" s="160">
        <v>100</v>
      </c>
      <c r="K148" s="165">
        <v>0</v>
      </c>
      <c r="L148" s="165">
        <v>0</v>
      </c>
      <c r="M148" s="160">
        <v>0</v>
      </c>
      <c r="N148" s="167">
        <v>0</v>
      </c>
      <c r="O148" s="165">
        <v>0</v>
      </c>
      <c r="P148" s="165">
        <v>0</v>
      </c>
      <c r="Q148" s="165">
        <v>0</v>
      </c>
      <c r="R148" s="159">
        <v>0</v>
      </c>
    </row>
    <row r="149" spans="1:18" ht="12.75">
      <c r="A149" s="166">
        <v>4468</v>
      </c>
      <c r="B149" s="166" t="s">
        <v>402</v>
      </c>
      <c r="C149" s="167">
        <v>510.14</v>
      </c>
      <c r="D149" s="165">
        <v>48867</v>
      </c>
      <c r="E149" s="167">
        <v>47855.15</v>
      </c>
      <c r="F149" s="167">
        <v>1011.85</v>
      </c>
      <c r="G149" s="160">
        <v>100</v>
      </c>
      <c r="H149" s="165">
        <v>4478</v>
      </c>
      <c r="I149" s="161">
        <v>4478</v>
      </c>
      <c r="J149" s="160">
        <v>100</v>
      </c>
      <c r="K149" s="165">
        <v>0</v>
      </c>
      <c r="L149" s="165">
        <v>0</v>
      </c>
      <c r="M149" s="160">
        <v>0</v>
      </c>
      <c r="N149" s="167">
        <v>0</v>
      </c>
      <c r="O149" s="165">
        <v>0</v>
      </c>
      <c r="P149" s="165">
        <v>4125</v>
      </c>
      <c r="Q149" s="165">
        <v>0</v>
      </c>
      <c r="R149" s="159">
        <v>0</v>
      </c>
    </row>
    <row r="150" spans="1:18" ht="12.75">
      <c r="A150" s="166">
        <v>4470</v>
      </c>
      <c r="B150" s="166" t="s">
        <v>403</v>
      </c>
      <c r="C150" s="167">
        <v>432.91</v>
      </c>
      <c r="D150" s="165">
        <v>20589</v>
      </c>
      <c r="E150" s="167">
        <v>20162.68</v>
      </c>
      <c r="F150" s="167">
        <v>426.32</v>
      </c>
      <c r="G150" s="160">
        <v>100</v>
      </c>
      <c r="H150" s="165">
        <v>44290</v>
      </c>
      <c r="I150" s="161">
        <v>44290</v>
      </c>
      <c r="J150" s="160">
        <v>100</v>
      </c>
      <c r="K150" s="165">
        <v>0</v>
      </c>
      <c r="L150" s="165">
        <v>0</v>
      </c>
      <c r="M150" s="160">
        <v>0</v>
      </c>
      <c r="N150" s="167">
        <v>80000</v>
      </c>
      <c r="O150" s="165">
        <v>0</v>
      </c>
      <c r="P150" s="165">
        <v>0</v>
      </c>
      <c r="Q150" s="165">
        <v>0</v>
      </c>
      <c r="R150" s="159">
        <v>0</v>
      </c>
    </row>
    <row r="151" spans="1:18" ht="12.75">
      <c r="A151" s="166">
        <v>4472</v>
      </c>
      <c r="B151" s="166" t="s">
        <v>404</v>
      </c>
      <c r="C151" s="167">
        <v>381.28</v>
      </c>
      <c r="D151" s="165">
        <v>29320</v>
      </c>
      <c r="E151" s="167">
        <v>28712.89</v>
      </c>
      <c r="F151" s="167">
        <v>607.11</v>
      </c>
      <c r="G151" s="160">
        <v>100</v>
      </c>
      <c r="H151" s="165">
        <v>43251</v>
      </c>
      <c r="I151" s="161">
        <v>43251</v>
      </c>
      <c r="J151" s="160">
        <v>100</v>
      </c>
      <c r="K151" s="165">
        <v>0</v>
      </c>
      <c r="L151" s="165">
        <v>0</v>
      </c>
      <c r="M151" s="160">
        <v>0</v>
      </c>
      <c r="N151" s="167">
        <v>0</v>
      </c>
      <c r="O151" s="165">
        <v>0</v>
      </c>
      <c r="P151" s="165">
        <v>0</v>
      </c>
      <c r="Q151" s="165">
        <v>0</v>
      </c>
      <c r="R151" s="159">
        <v>0</v>
      </c>
    </row>
    <row r="152" spans="1:18" ht="12.75">
      <c r="A152" s="166">
        <v>4474</v>
      </c>
      <c r="B152" s="166" t="s">
        <v>405</v>
      </c>
      <c r="C152" s="167">
        <v>4139.59</v>
      </c>
      <c r="D152" s="165">
        <v>302786</v>
      </c>
      <c r="E152" s="167">
        <v>296516.42</v>
      </c>
      <c r="F152" s="167">
        <v>6269.58</v>
      </c>
      <c r="G152" s="160">
        <v>100</v>
      </c>
      <c r="H152" s="165">
        <v>1748</v>
      </c>
      <c r="I152" s="161">
        <v>1748</v>
      </c>
      <c r="J152" s="160">
        <v>100</v>
      </c>
      <c r="K152" s="165">
        <v>0</v>
      </c>
      <c r="L152" s="165">
        <v>0</v>
      </c>
      <c r="M152" s="160">
        <v>0</v>
      </c>
      <c r="N152" s="167">
        <v>116500</v>
      </c>
      <c r="O152" s="165">
        <v>3500</v>
      </c>
      <c r="P152" s="165">
        <v>0</v>
      </c>
      <c r="Q152" s="165">
        <v>0</v>
      </c>
      <c r="R152" s="159">
        <v>0</v>
      </c>
    </row>
    <row r="153" spans="1:18" ht="12.75">
      <c r="A153" s="166">
        <v>4476</v>
      </c>
      <c r="B153" s="166" t="s">
        <v>406</v>
      </c>
      <c r="C153" s="167">
        <v>560.03</v>
      </c>
      <c r="D153" s="165">
        <v>38259</v>
      </c>
      <c r="E153" s="167">
        <v>37466.8</v>
      </c>
      <c r="F153" s="167">
        <v>792.2</v>
      </c>
      <c r="G153" s="160">
        <v>100</v>
      </c>
      <c r="H153" s="165">
        <v>11705</v>
      </c>
      <c r="I153" s="161">
        <v>11705</v>
      </c>
      <c r="J153" s="160">
        <v>100</v>
      </c>
      <c r="K153" s="165">
        <v>0</v>
      </c>
      <c r="L153" s="165">
        <v>0</v>
      </c>
      <c r="M153" s="160">
        <v>0</v>
      </c>
      <c r="N153" s="167">
        <v>0</v>
      </c>
      <c r="O153" s="165">
        <v>0</v>
      </c>
      <c r="P153" s="165">
        <v>3750</v>
      </c>
      <c r="Q153" s="165">
        <v>160000</v>
      </c>
      <c r="R153" s="165">
        <v>160000</v>
      </c>
    </row>
    <row r="154" spans="1:18" ht="12.75">
      <c r="A154" s="166">
        <v>4480</v>
      </c>
      <c r="B154" s="166" t="s">
        <v>282</v>
      </c>
      <c r="C154" s="167">
        <v>400.39</v>
      </c>
      <c r="D154" s="165">
        <v>32195</v>
      </c>
      <c r="E154" s="167">
        <v>31528.36</v>
      </c>
      <c r="F154" s="167">
        <v>666.64</v>
      </c>
      <c r="G154" s="160">
        <v>100</v>
      </c>
      <c r="H154" s="165">
        <v>36061</v>
      </c>
      <c r="I154" s="161">
        <v>36061</v>
      </c>
      <c r="J154" s="160">
        <v>100</v>
      </c>
      <c r="K154" s="165">
        <v>0</v>
      </c>
      <c r="L154" s="165">
        <v>0</v>
      </c>
      <c r="M154" s="160">
        <v>0</v>
      </c>
      <c r="N154" s="167">
        <v>5600</v>
      </c>
      <c r="O154" s="165">
        <v>0</v>
      </c>
      <c r="P154" s="165">
        <v>0</v>
      </c>
      <c r="Q154" s="165">
        <v>0</v>
      </c>
      <c r="R154" s="159">
        <v>0</v>
      </c>
    </row>
    <row r="155" spans="1:18" ht="12.75">
      <c r="A155" s="166">
        <v>4484</v>
      </c>
      <c r="B155" s="166" t="s">
        <v>407</v>
      </c>
      <c r="C155" s="167">
        <v>190.83</v>
      </c>
      <c r="D155" s="165">
        <v>15580</v>
      </c>
      <c r="E155" s="167">
        <v>15257.4</v>
      </c>
      <c r="F155" s="167">
        <v>322.6</v>
      </c>
      <c r="G155" s="160">
        <v>100</v>
      </c>
      <c r="H155" s="165">
        <v>30914</v>
      </c>
      <c r="I155" s="161">
        <v>30914</v>
      </c>
      <c r="J155" s="160">
        <v>100</v>
      </c>
      <c r="K155" s="165">
        <v>0</v>
      </c>
      <c r="L155" s="165">
        <v>0</v>
      </c>
      <c r="M155" s="160">
        <v>0</v>
      </c>
      <c r="N155" s="167">
        <v>0</v>
      </c>
      <c r="O155" s="165">
        <v>0</v>
      </c>
      <c r="P155" s="165">
        <v>4125</v>
      </c>
      <c r="Q155" s="165">
        <v>0</v>
      </c>
      <c r="R155" s="159">
        <v>0</v>
      </c>
    </row>
    <row r="156" spans="1:18" ht="12.75">
      <c r="A156" s="166">
        <v>4486</v>
      </c>
      <c r="B156" s="166" t="s">
        <v>408</v>
      </c>
      <c r="C156" s="167">
        <v>499.62</v>
      </c>
      <c r="D156" s="165">
        <v>41439</v>
      </c>
      <c r="E156" s="167">
        <v>40580.95</v>
      </c>
      <c r="F156" s="167">
        <v>858.05</v>
      </c>
      <c r="G156" s="160">
        <v>100</v>
      </c>
      <c r="H156" s="165">
        <v>57395</v>
      </c>
      <c r="I156" s="161">
        <v>57395</v>
      </c>
      <c r="J156" s="160">
        <v>100</v>
      </c>
      <c r="K156" s="165">
        <v>0</v>
      </c>
      <c r="L156" s="165">
        <v>0</v>
      </c>
      <c r="M156" s="160">
        <v>0</v>
      </c>
      <c r="N156" s="167">
        <v>0</v>
      </c>
      <c r="O156" s="165">
        <v>0</v>
      </c>
      <c r="P156" s="165">
        <v>0</v>
      </c>
      <c r="Q156" s="165">
        <v>0</v>
      </c>
      <c r="R156" s="159">
        <v>0</v>
      </c>
    </row>
    <row r="157" spans="1:18" ht="12.75">
      <c r="A157" s="166">
        <v>4488</v>
      </c>
      <c r="B157" s="166" t="s">
        <v>409</v>
      </c>
      <c r="C157" s="167">
        <v>417.43</v>
      </c>
      <c r="D157" s="165">
        <v>31556</v>
      </c>
      <c r="E157" s="167">
        <v>30902.59</v>
      </c>
      <c r="F157" s="167">
        <v>653.41</v>
      </c>
      <c r="G157" s="160">
        <v>100</v>
      </c>
      <c r="H157" s="165">
        <v>37074</v>
      </c>
      <c r="I157" s="161">
        <v>37074</v>
      </c>
      <c r="J157" s="160">
        <v>100</v>
      </c>
      <c r="K157" s="165">
        <v>0</v>
      </c>
      <c r="L157" s="165">
        <v>0</v>
      </c>
      <c r="M157" s="160">
        <v>0</v>
      </c>
      <c r="N157" s="167">
        <v>87456</v>
      </c>
      <c r="O157" s="165">
        <v>0</v>
      </c>
      <c r="P157" s="165">
        <v>0</v>
      </c>
      <c r="Q157" s="165">
        <v>0</v>
      </c>
      <c r="R157" s="159">
        <v>0</v>
      </c>
    </row>
    <row r="158" spans="1:18" ht="12.75">
      <c r="A158" s="166">
        <v>4490</v>
      </c>
      <c r="B158" s="166" t="s">
        <v>410</v>
      </c>
      <c r="C158" s="167">
        <v>4366.96</v>
      </c>
      <c r="D158" s="165">
        <v>234191</v>
      </c>
      <c r="E158" s="167">
        <v>229341.77</v>
      </c>
      <c r="F158" s="167">
        <v>4849.23</v>
      </c>
      <c r="G158" s="160">
        <v>100</v>
      </c>
      <c r="H158" s="165">
        <v>0</v>
      </c>
      <c r="I158" s="161">
        <v>0</v>
      </c>
      <c r="J158" s="160">
        <v>0</v>
      </c>
      <c r="K158" s="165">
        <v>62919</v>
      </c>
      <c r="L158" s="165">
        <v>62919</v>
      </c>
      <c r="M158" s="160">
        <v>100</v>
      </c>
      <c r="N158" s="167">
        <v>0</v>
      </c>
      <c r="O158" s="165">
        <v>0</v>
      </c>
      <c r="P158" s="165">
        <v>0</v>
      </c>
      <c r="Q158" s="165">
        <v>0</v>
      </c>
      <c r="R158" s="159">
        <v>0</v>
      </c>
    </row>
    <row r="159" spans="1:18" ht="12.75">
      <c r="A159" s="166">
        <v>4492</v>
      </c>
      <c r="B159" s="166" t="s">
        <v>411</v>
      </c>
      <c r="C159" s="167">
        <v>254.1</v>
      </c>
      <c r="D159" s="165">
        <v>17779</v>
      </c>
      <c r="E159" s="167">
        <v>17410.86</v>
      </c>
      <c r="F159" s="167">
        <v>368.14</v>
      </c>
      <c r="G159" s="160">
        <v>100</v>
      </c>
      <c r="H159" s="165">
        <v>35054</v>
      </c>
      <c r="I159" s="161">
        <v>35054</v>
      </c>
      <c r="J159" s="160">
        <v>100</v>
      </c>
      <c r="K159" s="165">
        <v>0</v>
      </c>
      <c r="L159" s="165">
        <v>0</v>
      </c>
      <c r="M159" s="160">
        <v>0</v>
      </c>
      <c r="N159" s="167">
        <v>0</v>
      </c>
      <c r="O159" s="165">
        <v>0</v>
      </c>
      <c r="P159" s="165">
        <v>3750</v>
      </c>
      <c r="Q159" s="165">
        <v>0</v>
      </c>
      <c r="R159" s="159">
        <v>0</v>
      </c>
    </row>
    <row r="160" spans="1:18" ht="12.75">
      <c r="A160" s="166">
        <v>4494</v>
      </c>
      <c r="B160" s="166" t="s">
        <v>412</v>
      </c>
      <c r="C160" s="167">
        <v>296.85</v>
      </c>
      <c r="D160" s="165">
        <v>28624</v>
      </c>
      <c r="E160" s="167">
        <v>28031.3</v>
      </c>
      <c r="F160" s="167">
        <v>592.7</v>
      </c>
      <c r="G160" s="160">
        <v>100</v>
      </c>
      <c r="H160" s="165">
        <v>28800</v>
      </c>
      <c r="I160" s="161">
        <v>28800</v>
      </c>
      <c r="J160" s="160">
        <v>100</v>
      </c>
      <c r="K160" s="165">
        <v>0</v>
      </c>
      <c r="L160" s="165">
        <v>0</v>
      </c>
      <c r="M160" s="160">
        <v>0</v>
      </c>
      <c r="N160" s="167">
        <v>0</v>
      </c>
      <c r="O160" s="165">
        <v>0</v>
      </c>
      <c r="P160" s="165">
        <v>0</v>
      </c>
      <c r="Q160" s="165">
        <v>0</v>
      </c>
      <c r="R160" s="159">
        <v>0</v>
      </c>
    </row>
    <row r="161" spans="1:18" ht="12.75">
      <c r="A161" s="166">
        <v>4496</v>
      </c>
      <c r="B161" s="166" t="s">
        <v>413</v>
      </c>
      <c r="C161" s="167">
        <v>296.2</v>
      </c>
      <c r="D161" s="165">
        <v>17078</v>
      </c>
      <c r="E161" s="167">
        <v>16724.38</v>
      </c>
      <c r="F161" s="167">
        <v>353.62</v>
      </c>
      <c r="G161" s="160">
        <v>100</v>
      </c>
      <c r="H161" s="165">
        <v>15595</v>
      </c>
      <c r="I161" s="161">
        <v>15595</v>
      </c>
      <c r="J161" s="160">
        <v>100</v>
      </c>
      <c r="K161" s="165">
        <v>0</v>
      </c>
      <c r="L161" s="165">
        <v>0</v>
      </c>
      <c r="M161" s="160">
        <v>0</v>
      </c>
      <c r="N161" s="167">
        <v>0</v>
      </c>
      <c r="O161" s="165">
        <v>0</v>
      </c>
      <c r="P161" s="165">
        <v>0</v>
      </c>
      <c r="Q161" s="165">
        <v>0</v>
      </c>
      <c r="R161" s="159">
        <v>0</v>
      </c>
    </row>
    <row r="162" spans="1:18" ht="12.75">
      <c r="A162" s="166">
        <v>4498</v>
      </c>
      <c r="B162" s="166" t="s">
        <v>414</v>
      </c>
      <c r="C162" s="167">
        <v>1027.2</v>
      </c>
      <c r="D162" s="165">
        <v>86597</v>
      </c>
      <c r="E162" s="167">
        <v>84803.9</v>
      </c>
      <c r="F162" s="167">
        <v>1793.1</v>
      </c>
      <c r="G162" s="160">
        <v>100</v>
      </c>
      <c r="H162" s="165">
        <v>61692</v>
      </c>
      <c r="I162" s="161">
        <v>61692</v>
      </c>
      <c r="J162" s="160">
        <v>100</v>
      </c>
      <c r="K162" s="165">
        <v>0</v>
      </c>
      <c r="L162" s="165">
        <v>0</v>
      </c>
      <c r="M162" s="160">
        <v>0</v>
      </c>
      <c r="N162" s="167">
        <v>24000</v>
      </c>
      <c r="O162" s="165">
        <v>0</v>
      </c>
      <c r="P162" s="165">
        <v>0</v>
      </c>
      <c r="Q162" s="165">
        <v>0</v>
      </c>
      <c r="R162" s="159">
        <v>0</v>
      </c>
    </row>
    <row r="163" spans="1:19" s="163" customFormat="1" ht="18" customHeight="1">
      <c r="A163" s="168"/>
      <c r="B163" s="157" t="s">
        <v>415</v>
      </c>
      <c r="C163" s="158">
        <v>21960.27</v>
      </c>
      <c r="D163" s="159">
        <v>1535265</v>
      </c>
      <c r="E163" s="158">
        <v>1503475.35</v>
      </c>
      <c r="F163" s="158">
        <v>31789.65</v>
      </c>
      <c r="G163" s="160">
        <v>100</v>
      </c>
      <c r="H163" s="159">
        <v>1466381</v>
      </c>
      <c r="I163" s="159">
        <v>1466381</v>
      </c>
      <c r="J163" s="160">
        <v>100</v>
      </c>
      <c r="K163" s="159">
        <v>62919</v>
      </c>
      <c r="L163" s="159">
        <v>62919</v>
      </c>
      <c r="M163" s="160">
        <v>100</v>
      </c>
      <c r="N163" s="158">
        <v>488556</v>
      </c>
      <c r="O163" s="159">
        <v>8900</v>
      </c>
      <c r="P163" s="159">
        <v>31275</v>
      </c>
      <c r="Q163" s="159">
        <v>1737673</v>
      </c>
      <c r="R163" s="159">
        <v>1737673</v>
      </c>
      <c r="S163" s="159">
        <v>12681</v>
      </c>
    </row>
    <row r="164" spans="1:19" s="163" customFormat="1" ht="18" customHeight="1">
      <c r="A164" s="168"/>
      <c r="B164" s="157" t="s">
        <v>416</v>
      </c>
      <c r="C164" s="158">
        <v>0</v>
      </c>
      <c r="D164" s="159">
        <v>0</v>
      </c>
      <c r="E164" s="158">
        <v>0</v>
      </c>
      <c r="F164" s="158">
        <v>0</v>
      </c>
      <c r="G164" s="160">
        <v>0</v>
      </c>
      <c r="H164" s="159">
        <v>0</v>
      </c>
      <c r="I164" s="161">
        <v>0</v>
      </c>
      <c r="J164" s="160">
        <v>0</v>
      </c>
      <c r="K164" s="159">
        <v>0</v>
      </c>
      <c r="L164" s="159">
        <v>0</v>
      </c>
      <c r="M164" s="160">
        <v>0</v>
      </c>
      <c r="N164" s="158"/>
      <c r="O164" s="159">
        <v>0</v>
      </c>
      <c r="P164" s="159">
        <v>0</v>
      </c>
      <c r="Q164" s="159"/>
      <c r="R164" s="159"/>
      <c r="S164" s="162"/>
    </row>
    <row r="165" spans="1:18" ht="12.75">
      <c r="A165" s="166">
        <v>4600</v>
      </c>
      <c r="B165" s="166" t="s">
        <v>417</v>
      </c>
      <c r="C165" s="167">
        <v>0</v>
      </c>
      <c r="D165" s="165">
        <v>0</v>
      </c>
      <c r="E165" s="167">
        <v>0</v>
      </c>
      <c r="F165" s="167">
        <v>0</v>
      </c>
      <c r="G165" s="160">
        <v>0</v>
      </c>
      <c r="H165" s="165">
        <v>598099</v>
      </c>
      <c r="I165" s="161">
        <v>598099</v>
      </c>
      <c r="J165" s="160">
        <v>100</v>
      </c>
      <c r="K165" s="165">
        <v>0</v>
      </c>
      <c r="L165" s="165">
        <v>0</v>
      </c>
      <c r="M165" s="160">
        <v>0</v>
      </c>
      <c r="N165" s="167">
        <v>25700</v>
      </c>
      <c r="O165" s="165">
        <v>0</v>
      </c>
      <c r="P165" s="165">
        <v>0</v>
      </c>
      <c r="Q165" s="165">
        <v>1614616</v>
      </c>
      <c r="R165" s="165">
        <v>1614616</v>
      </c>
    </row>
    <row r="166" spans="1:18" ht="12.75">
      <c r="A166" s="166">
        <v>4601</v>
      </c>
      <c r="B166" s="166" t="s">
        <v>418</v>
      </c>
      <c r="C166" s="167">
        <v>13397.55</v>
      </c>
      <c r="D166" s="165">
        <v>1030503</v>
      </c>
      <c r="E166" s="167">
        <v>1009165.1</v>
      </c>
      <c r="F166" s="167">
        <v>21337.9</v>
      </c>
      <c r="G166" s="160">
        <v>100</v>
      </c>
      <c r="H166" s="165">
        <v>0</v>
      </c>
      <c r="I166" s="161">
        <v>0</v>
      </c>
      <c r="J166" s="160">
        <v>0</v>
      </c>
      <c r="K166" s="165">
        <v>89457</v>
      </c>
      <c r="L166" s="165">
        <v>89457</v>
      </c>
      <c r="M166" s="160">
        <v>100</v>
      </c>
      <c r="N166" s="167">
        <v>168550</v>
      </c>
      <c r="O166" s="165">
        <v>0</v>
      </c>
      <c r="P166" s="165">
        <v>0</v>
      </c>
      <c r="Q166" s="165">
        <v>60000</v>
      </c>
      <c r="R166" s="165">
        <v>60000</v>
      </c>
    </row>
    <row r="167" spans="1:18" ht="12.75">
      <c r="A167" s="166">
        <v>4605</v>
      </c>
      <c r="B167" s="166" t="s">
        <v>419</v>
      </c>
      <c r="C167" s="167">
        <v>2768.9</v>
      </c>
      <c r="D167" s="165">
        <v>243853</v>
      </c>
      <c r="E167" s="167">
        <v>238803.71</v>
      </c>
      <c r="F167" s="167">
        <v>5049.29</v>
      </c>
      <c r="G167" s="160">
        <v>100</v>
      </c>
      <c r="H167" s="165">
        <v>1808</v>
      </c>
      <c r="I167" s="161">
        <v>1808</v>
      </c>
      <c r="J167" s="160">
        <v>100</v>
      </c>
      <c r="K167" s="165">
        <v>0</v>
      </c>
      <c r="L167" s="165">
        <v>0</v>
      </c>
      <c r="M167" s="160">
        <v>0</v>
      </c>
      <c r="N167" s="167">
        <v>0</v>
      </c>
      <c r="O167" s="165">
        <v>0</v>
      </c>
      <c r="P167" s="165">
        <v>0</v>
      </c>
      <c r="Q167" s="165">
        <v>5000</v>
      </c>
      <c r="R167" s="165">
        <v>5000</v>
      </c>
    </row>
    <row r="168" spans="1:18" ht="12.75">
      <c r="A168" s="166">
        <v>4642</v>
      </c>
      <c r="B168" s="166" t="s">
        <v>420</v>
      </c>
      <c r="C168" s="167">
        <v>375.94</v>
      </c>
      <c r="D168" s="165">
        <v>34101</v>
      </c>
      <c r="E168" s="167">
        <v>33394.89</v>
      </c>
      <c r="F168" s="167">
        <v>706.11</v>
      </c>
      <c r="G168" s="160">
        <v>100</v>
      </c>
      <c r="H168" s="165">
        <v>24407</v>
      </c>
      <c r="I168" s="161">
        <v>24407</v>
      </c>
      <c r="J168" s="160">
        <v>100</v>
      </c>
      <c r="K168" s="165">
        <v>0</v>
      </c>
      <c r="L168" s="165">
        <v>0</v>
      </c>
      <c r="M168" s="160">
        <v>0</v>
      </c>
      <c r="N168" s="167">
        <v>0</v>
      </c>
      <c r="O168" s="165">
        <v>0</v>
      </c>
      <c r="P168" s="165">
        <v>0</v>
      </c>
      <c r="Q168" s="165">
        <v>0</v>
      </c>
      <c r="R168" s="159">
        <v>0</v>
      </c>
    </row>
    <row r="169" spans="1:18" ht="12.75">
      <c r="A169" s="166">
        <v>4644</v>
      </c>
      <c r="B169" s="166" t="s">
        <v>421</v>
      </c>
      <c r="C169" s="167">
        <v>429.44</v>
      </c>
      <c r="D169" s="165">
        <v>40907</v>
      </c>
      <c r="E169" s="167">
        <v>40059.97</v>
      </c>
      <c r="F169" s="167">
        <v>847.03</v>
      </c>
      <c r="G169" s="160">
        <v>100</v>
      </c>
      <c r="H169" s="165">
        <v>25181</v>
      </c>
      <c r="I169" s="161">
        <v>25181</v>
      </c>
      <c r="J169" s="160">
        <v>100</v>
      </c>
      <c r="K169" s="165">
        <v>0</v>
      </c>
      <c r="L169" s="165">
        <v>0</v>
      </c>
      <c r="M169" s="160">
        <v>0</v>
      </c>
      <c r="N169" s="167">
        <v>23400</v>
      </c>
      <c r="O169" s="165">
        <v>2980</v>
      </c>
      <c r="P169" s="165">
        <v>0</v>
      </c>
      <c r="Q169" s="165">
        <v>0</v>
      </c>
      <c r="R169" s="159">
        <v>0</v>
      </c>
    </row>
    <row r="170" spans="1:18" ht="12.75">
      <c r="A170" s="166">
        <v>4646</v>
      </c>
      <c r="B170" s="166" t="s">
        <v>422</v>
      </c>
      <c r="C170" s="167">
        <v>1616.43</v>
      </c>
      <c r="D170" s="165">
        <v>152814</v>
      </c>
      <c r="E170" s="167">
        <v>149649.79</v>
      </c>
      <c r="F170" s="167">
        <v>3164.21</v>
      </c>
      <c r="G170" s="160">
        <v>100</v>
      </c>
      <c r="H170" s="165">
        <v>13606</v>
      </c>
      <c r="I170" s="161">
        <v>13606</v>
      </c>
      <c r="J170" s="160">
        <v>100</v>
      </c>
      <c r="K170" s="165">
        <v>0</v>
      </c>
      <c r="L170" s="165">
        <v>0</v>
      </c>
      <c r="M170" s="160">
        <v>0</v>
      </c>
      <c r="N170" s="167">
        <v>0</v>
      </c>
      <c r="O170" s="165">
        <v>1985</v>
      </c>
      <c r="P170" s="165">
        <v>0</v>
      </c>
      <c r="Q170" s="165">
        <v>0</v>
      </c>
      <c r="R170" s="159">
        <v>0</v>
      </c>
    </row>
    <row r="171" spans="1:18" ht="12.75">
      <c r="A171" s="166">
        <v>4650</v>
      </c>
      <c r="B171" s="166" t="s">
        <v>423</v>
      </c>
      <c r="C171" s="167">
        <v>1188.08</v>
      </c>
      <c r="D171" s="165">
        <v>93441</v>
      </c>
      <c r="E171" s="167">
        <v>91506.18</v>
      </c>
      <c r="F171" s="167">
        <v>1934.82</v>
      </c>
      <c r="G171" s="160">
        <v>100</v>
      </c>
      <c r="H171" s="165">
        <v>27715</v>
      </c>
      <c r="I171" s="161">
        <v>27715</v>
      </c>
      <c r="J171" s="160">
        <v>100</v>
      </c>
      <c r="K171" s="165">
        <v>0</v>
      </c>
      <c r="L171" s="165">
        <v>0</v>
      </c>
      <c r="M171" s="160">
        <v>0</v>
      </c>
      <c r="N171" s="167">
        <v>10650</v>
      </c>
      <c r="O171" s="165">
        <v>0</v>
      </c>
      <c r="P171" s="165">
        <v>0</v>
      </c>
      <c r="Q171" s="165">
        <v>0</v>
      </c>
      <c r="R171" s="159">
        <v>0</v>
      </c>
    </row>
    <row r="172" spans="1:18" ht="12.75">
      <c r="A172" s="166">
        <v>4652</v>
      </c>
      <c r="B172" s="166" t="s">
        <v>424</v>
      </c>
      <c r="C172" s="167">
        <v>1066.93</v>
      </c>
      <c r="D172" s="165">
        <v>98651</v>
      </c>
      <c r="E172" s="167">
        <v>96608.3</v>
      </c>
      <c r="F172" s="167">
        <v>2042.7</v>
      </c>
      <c r="G172" s="160">
        <v>100</v>
      </c>
      <c r="H172" s="165">
        <v>0</v>
      </c>
      <c r="I172" s="161">
        <v>0</v>
      </c>
      <c r="J172" s="160">
        <v>0</v>
      </c>
      <c r="K172" s="165">
        <v>0</v>
      </c>
      <c r="L172" s="165">
        <v>0</v>
      </c>
      <c r="M172" s="160">
        <v>0</v>
      </c>
      <c r="N172" s="167">
        <v>0</v>
      </c>
      <c r="O172" s="165">
        <v>0</v>
      </c>
      <c r="P172" s="165">
        <v>0</v>
      </c>
      <c r="Q172" s="165">
        <v>0</v>
      </c>
      <c r="R172" s="159">
        <v>0</v>
      </c>
    </row>
    <row r="173" spans="1:18" ht="12.75">
      <c r="A173" s="166">
        <v>4654</v>
      </c>
      <c r="B173" s="166" t="s">
        <v>425</v>
      </c>
      <c r="C173" s="167">
        <v>339.33</v>
      </c>
      <c r="D173" s="165">
        <v>28538</v>
      </c>
      <c r="E173" s="167">
        <v>27947.08</v>
      </c>
      <c r="F173" s="167">
        <v>590.92</v>
      </c>
      <c r="G173" s="160">
        <v>100</v>
      </c>
      <c r="H173" s="165">
        <v>27952</v>
      </c>
      <c r="I173" s="161">
        <v>27952</v>
      </c>
      <c r="J173" s="160">
        <v>100</v>
      </c>
      <c r="K173" s="165">
        <v>0</v>
      </c>
      <c r="L173" s="165">
        <v>0</v>
      </c>
      <c r="M173" s="160">
        <v>0</v>
      </c>
      <c r="N173" s="167">
        <v>0</v>
      </c>
      <c r="O173" s="165">
        <v>0</v>
      </c>
      <c r="P173" s="165">
        <v>0</v>
      </c>
      <c r="Q173" s="165">
        <v>0</v>
      </c>
      <c r="R173" s="159">
        <v>0</v>
      </c>
    </row>
    <row r="174" spans="1:18" ht="12.75">
      <c r="A174" s="166">
        <v>4656</v>
      </c>
      <c r="B174" s="166" t="s">
        <v>426</v>
      </c>
      <c r="C174" s="167">
        <v>179.89</v>
      </c>
      <c r="D174" s="165">
        <v>18989</v>
      </c>
      <c r="E174" s="167">
        <v>18595.81</v>
      </c>
      <c r="F174" s="167">
        <v>393.19</v>
      </c>
      <c r="G174" s="160">
        <v>100</v>
      </c>
      <c r="H174" s="165">
        <v>28325</v>
      </c>
      <c r="I174" s="161">
        <v>28325</v>
      </c>
      <c r="J174" s="160">
        <v>100</v>
      </c>
      <c r="K174" s="165">
        <v>0</v>
      </c>
      <c r="L174" s="165">
        <v>0</v>
      </c>
      <c r="M174" s="160">
        <v>0</v>
      </c>
      <c r="N174" s="167">
        <v>0</v>
      </c>
      <c r="O174" s="165">
        <v>0</v>
      </c>
      <c r="P174" s="165">
        <v>0</v>
      </c>
      <c r="Q174" s="165">
        <v>0</v>
      </c>
      <c r="R174" s="159">
        <v>0</v>
      </c>
    </row>
    <row r="175" spans="1:18" ht="12.75">
      <c r="A175" s="166">
        <v>4660</v>
      </c>
      <c r="B175" s="166" t="s">
        <v>427</v>
      </c>
      <c r="C175" s="167">
        <v>214.92</v>
      </c>
      <c r="D175" s="165">
        <v>18959</v>
      </c>
      <c r="E175" s="167">
        <v>18566.43</v>
      </c>
      <c r="F175" s="167">
        <v>392.57</v>
      </c>
      <c r="G175" s="160">
        <v>100</v>
      </c>
      <c r="H175" s="165">
        <v>24783</v>
      </c>
      <c r="I175" s="161">
        <v>24783</v>
      </c>
      <c r="J175" s="160">
        <v>100</v>
      </c>
      <c r="K175" s="165">
        <v>0</v>
      </c>
      <c r="L175" s="165">
        <v>0</v>
      </c>
      <c r="M175" s="160">
        <v>0</v>
      </c>
      <c r="N175" s="167">
        <v>2000</v>
      </c>
      <c r="O175" s="165">
        <v>3500</v>
      </c>
      <c r="P175" s="165">
        <v>0</v>
      </c>
      <c r="Q175" s="165">
        <v>0</v>
      </c>
      <c r="R175" s="159">
        <v>0</v>
      </c>
    </row>
    <row r="176" spans="1:18" ht="12.75">
      <c r="A176" s="166">
        <v>4664</v>
      </c>
      <c r="B176" s="166" t="s">
        <v>428</v>
      </c>
      <c r="C176" s="167">
        <v>217.13</v>
      </c>
      <c r="D176" s="165">
        <v>29554</v>
      </c>
      <c r="E176" s="167">
        <v>28942.05</v>
      </c>
      <c r="F176" s="167">
        <v>611.95</v>
      </c>
      <c r="G176" s="160">
        <v>100</v>
      </c>
      <c r="H176" s="165">
        <v>2840</v>
      </c>
      <c r="I176" s="161">
        <v>2840</v>
      </c>
      <c r="J176" s="160">
        <v>100</v>
      </c>
      <c r="K176" s="165">
        <v>0</v>
      </c>
      <c r="L176" s="165">
        <v>0</v>
      </c>
      <c r="M176" s="160">
        <v>0</v>
      </c>
      <c r="N176" s="167">
        <v>0</v>
      </c>
      <c r="O176" s="165">
        <v>0</v>
      </c>
      <c r="P176" s="165">
        <v>0</v>
      </c>
      <c r="Q176" s="165">
        <v>0</v>
      </c>
      <c r="R176" s="159">
        <v>0</v>
      </c>
    </row>
    <row r="177" spans="1:18" ht="12.75">
      <c r="A177" s="166">
        <v>4668</v>
      </c>
      <c r="B177" s="166" t="s">
        <v>429</v>
      </c>
      <c r="C177" s="167">
        <v>656.06</v>
      </c>
      <c r="D177" s="165">
        <v>50472</v>
      </c>
      <c r="E177" s="167">
        <v>49426.91</v>
      </c>
      <c r="F177" s="167">
        <v>1045.09</v>
      </c>
      <c r="G177" s="160">
        <v>100</v>
      </c>
      <c r="H177" s="165">
        <v>2498</v>
      </c>
      <c r="I177" s="161">
        <v>2498</v>
      </c>
      <c r="J177" s="160">
        <v>100</v>
      </c>
      <c r="K177" s="165">
        <v>0</v>
      </c>
      <c r="L177" s="165">
        <v>0</v>
      </c>
      <c r="M177" s="160">
        <v>0</v>
      </c>
      <c r="N177" s="167">
        <v>0</v>
      </c>
      <c r="O177" s="165">
        <v>1750</v>
      </c>
      <c r="P177" s="165">
        <v>0</v>
      </c>
      <c r="Q177" s="165">
        <v>0</v>
      </c>
      <c r="R177" s="159">
        <v>0</v>
      </c>
    </row>
    <row r="178" spans="1:18" ht="12.75">
      <c r="A178" s="166">
        <v>4672</v>
      </c>
      <c r="B178" s="166" t="s">
        <v>430</v>
      </c>
      <c r="C178" s="167">
        <v>776.54</v>
      </c>
      <c r="D178" s="165">
        <v>72815</v>
      </c>
      <c r="E178" s="167">
        <v>71307.27</v>
      </c>
      <c r="F178" s="167">
        <v>1507.73</v>
      </c>
      <c r="G178" s="160">
        <v>100</v>
      </c>
      <c r="H178" s="165">
        <v>0</v>
      </c>
      <c r="I178" s="161">
        <v>0</v>
      </c>
      <c r="J178" s="160">
        <v>0</v>
      </c>
      <c r="K178" s="165">
        <v>0</v>
      </c>
      <c r="L178" s="165">
        <v>0</v>
      </c>
      <c r="M178" s="160">
        <v>0</v>
      </c>
      <c r="N178" s="167">
        <v>46250</v>
      </c>
      <c r="O178" s="165">
        <v>0</v>
      </c>
      <c r="P178" s="165">
        <v>0</v>
      </c>
      <c r="Q178" s="165">
        <v>0</v>
      </c>
      <c r="R178" s="159">
        <v>0</v>
      </c>
    </row>
    <row r="179" spans="1:18" ht="12.75">
      <c r="A179" s="166">
        <v>4676</v>
      </c>
      <c r="B179" s="166" t="s">
        <v>431</v>
      </c>
      <c r="C179" s="167">
        <v>135.12</v>
      </c>
      <c r="D179" s="165">
        <v>17544</v>
      </c>
      <c r="E179" s="167">
        <v>17180.73</v>
      </c>
      <c r="F179" s="167">
        <v>363.27</v>
      </c>
      <c r="G179" s="160">
        <v>100</v>
      </c>
      <c r="H179" s="165">
        <v>12787</v>
      </c>
      <c r="I179" s="161">
        <v>12787</v>
      </c>
      <c r="J179" s="160">
        <v>100</v>
      </c>
      <c r="K179" s="165">
        <v>0</v>
      </c>
      <c r="L179" s="165">
        <v>0</v>
      </c>
      <c r="M179" s="160">
        <v>0</v>
      </c>
      <c r="N179" s="167">
        <v>0</v>
      </c>
      <c r="O179" s="165">
        <v>0</v>
      </c>
      <c r="P179" s="165">
        <v>0</v>
      </c>
      <c r="Q179" s="165">
        <v>0</v>
      </c>
      <c r="R179" s="159">
        <v>0</v>
      </c>
    </row>
    <row r="180" spans="1:18" ht="12.75">
      <c r="A180" s="166">
        <v>4680</v>
      </c>
      <c r="B180" s="166" t="s">
        <v>432</v>
      </c>
      <c r="C180" s="167">
        <v>487.62</v>
      </c>
      <c r="D180" s="165">
        <v>30210</v>
      </c>
      <c r="E180" s="167">
        <v>29584.46</v>
      </c>
      <c r="F180" s="167">
        <v>625.54</v>
      </c>
      <c r="G180" s="160">
        <v>100</v>
      </c>
      <c r="H180" s="165">
        <v>15600</v>
      </c>
      <c r="I180" s="161">
        <v>15600</v>
      </c>
      <c r="J180" s="160">
        <v>100</v>
      </c>
      <c r="K180" s="165">
        <v>0</v>
      </c>
      <c r="L180" s="165">
        <v>0</v>
      </c>
      <c r="M180" s="160">
        <v>0</v>
      </c>
      <c r="N180" s="167">
        <v>0</v>
      </c>
      <c r="O180" s="165">
        <v>3352</v>
      </c>
      <c r="P180" s="165">
        <v>0</v>
      </c>
      <c r="Q180" s="165">
        <v>0</v>
      </c>
      <c r="R180" s="159">
        <v>0</v>
      </c>
    </row>
    <row r="181" spans="1:18" ht="12.75">
      <c r="A181" s="166">
        <v>4684</v>
      </c>
      <c r="B181" s="166" t="s">
        <v>433</v>
      </c>
      <c r="C181" s="167">
        <v>880.51</v>
      </c>
      <c r="D181" s="165">
        <v>44367</v>
      </c>
      <c r="E181" s="167">
        <v>43448.32</v>
      </c>
      <c r="F181" s="167">
        <v>918.68</v>
      </c>
      <c r="G181" s="160">
        <v>100</v>
      </c>
      <c r="H181" s="165">
        <v>8439</v>
      </c>
      <c r="I181" s="161">
        <v>8439</v>
      </c>
      <c r="J181" s="160">
        <v>100</v>
      </c>
      <c r="K181" s="165">
        <v>0</v>
      </c>
      <c r="L181" s="165">
        <v>0</v>
      </c>
      <c r="M181" s="160">
        <v>0</v>
      </c>
      <c r="N181" s="167">
        <v>0</v>
      </c>
      <c r="O181" s="165">
        <v>0</v>
      </c>
      <c r="P181" s="165">
        <v>0</v>
      </c>
      <c r="Q181" s="165">
        <v>0</v>
      </c>
      <c r="R181" s="159">
        <v>0</v>
      </c>
    </row>
    <row r="182" spans="1:18" ht="12.75">
      <c r="A182" s="166">
        <v>4688</v>
      </c>
      <c r="B182" s="166" t="s">
        <v>434</v>
      </c>
      <c r="C182" s="167">
        <v>1454.63</v>
      </c>
      <c r="D182" s="165">
        <v>94342</v>
      </c>
      <c r="E182" s="167">
        <v>92388.53</v>
      </c>
      <c r="F182" s="167">
        <v>1953.47</v>
      </c>
      <c r="G182" s="160">
        <v>100</v>
      </c>
      <c r="H182" s="165">
        <v>43865</v>
      </c>
      <c r="I182" s="161">
        <v>43865</v>
      </c>
      <c r="J182" s="160">
        <v>100</v>
      </c>
      <c r="K182" s="165">
        <v>0</v>
      </c>
      <c r="L182" s="165">
        <v>0</v>
      </c>
      <c r="M182" s="160">
        <v>0</v>
      </c>
      <c r="N182" s="167">
        <v>0</v>
      </c>
      <c r="O182" s="165">
        <v>1500</v>
      </c>
      <c r="P182" s="165">
        <v>0</v>
      </c>
      <c r="Q182" s="165">
        <v>0</v>
      </c>
      <c r="R182" s="159">
        <v>0</v>
      </c>
    </row>
    <row r="183" spans="1:18" ht="12.75">
      <c r="A183" s="166">
        <v>4690</v>
      </c>
      <c r="B183" s="166" t="s">
        <v>435</v>
      </c>
      <c r="C183" s="167">
        <v>225.5</v>
      </c>
      <c r="D183" s="165">
        <v>15559</v>
      </c>
      <c r="E183" s="167">
        <v>15236.83</v>
      </c>
      <c r="F183" s="167">
        <v>322.17</v>
      </c>
      <c r="G183" s="160">
        <v>100</v>
      </c>
      <c r="H183" s="165">
        <v>15242</v>
      </c>
      <c r="I183" s="161">
        <v>15242</v>
      </c>
      <c r="J183" s="160">
        <v>100</v>
      </c>
      <c r="K183" s="165">
        <v>0</v>
      </c>
      <c r="L183" s="165">
        <v>0</v>
      </c>
      <c r="M183" s="160">
        <v>0</v>
      </c>
      <c r="N183" s="167">
        <v>0</v>
      </c>
      <c r="O183" s="165">
        <v>0</v>
      </c>
      <c r="P183" s="165">
        <v>0</v>
      </c>
      <c r="Q183" s="165">
        <v>0</v>
      </c>
      <c r="R183" s="159">
        <v>0</v>
      </c>
    </row>
    <row r="184" spans="1:18" ht="12.75">
      <c r="A184" s="166">
        <v>4694</v>
      </c>
      <c r="B184" s="166" t="s">
        <v>436</v>
      </c>
      <c r="C184" s="167">
        <v>336.66</v>
      </c>
      <c r="D184" s="165">
        <v>27731</v>
      </c>
      <c r="E184" s="167">
        <v>27156.79</v>
      </c>
      <c r="F184" s="167">
        <v>574.21</v>
      </c>
      <c r="G184" s="160">
        <v>100</v>
      </c>
      <c r="H184" s="165">
        <v>35165</v>
      </c>
      <c r="I184" s="161">
        <v>35165</v>
      </c>
      <c r="J184" s="160">
        <v>100</v>
      </c>
      <c r="K184" s="165">
        <v>0</v>
      </c>
      <c r="L184" s="165">
        <v>0</v>
      </c>
      <c r="M184" s="160">
        <v>0</v>
      </c>
      <c r="N184" s="167">
        <v>6000</v>
      </c>
      <c r="O184" s="165">
        <v>0</v>
      </c>
      <c r="P184" s="165">
        <v>0</v>
      </c>
      <c r="Q184" s="165">
        <v>0</v>
      </c>
      <c r="R184" s="159">
        <v>0</v>
      </c>
    </row>
    <row r="185" spans="1:18" ht="12.75">
      <c r="A185" s="166">
        <v>4698</v>
      </c>
      <c r="B185" s="166" t="s">
        <v>437</v>
      </c>
      <c r="C185" s="167">
        <v>185.82</v>
      </c>
      <c r="D185" s="165">
        <v>21763</v>
      </c>
      <c r="E185" s="167">
        <v>21312.37</v>
      </c>
      <c r="F185" s="167">
        <v>450.63</v>
      </c>
      <c r="G185" s="160">
        <v>100</v>
      </c>
      <c r="H185" s="165">
        <v>8111</v>
      </c>
      <c r="I185" s="161">
        <v>8111</v>
      </c>
      <c r="J185" s="160">
        <v>100</v>
      </c>
      <c r="K185" s="165">
        <v>0</v>
      </c>
      <c r="L185" s="165">
        <v>0</v>
      </c>
      <c r="M185" s="160">
        <v>0</v>
      </c>
      <c r="N185" s="167">
        <v>0</v>
      </c>
      <c r="O185" s="165">
        <v>0</v>
      </c>
      <c r="P185" s="165">
        <v>0</v>
      </c>
      <c r="Q185" s="165">
        <v>0</v>
      </c>
      <c r="R185" s="159">
        <v>0</v>
      </c>
    </row>
    <row r="186" spans="1:19" s="163" customFormat="1" ht="18" customHeight="1">
      <c r="A186" s="168"/>
      <c r="B186" s="157" t="s">
        <v>438</v>
      </c>
      <c r="C186" s="158">
        <v>26933</v>
      </c>
      <c r="D186" s="159">
        <v>2165113</v>
      </c>
      <c r="E186" s="158">
        <v>2120281.52</v>
      </c>
      <c r="F186" s="158">
        <v>44831.48</v>
      </c>
      <c r="G186" s="160">
        <v>100</v>
      </c>
      <c r="H186" s="159">
        <v>916423</v>
      </c>
      <c r="I186" s="159">
        <v>916423</v>
      </c>
      <c r="J186" s="160">
        <v>100</v>
      </c>
      <c r="K186" s="159">
        <v>89457</v>
      </c>
      <c r="L186" s="159">
        <v>89457</v>
      </c>
      <c r="M186" s="160">
        <v>100</v>
      </c>
      <c r="N186" s="158">
        <v>282550</v>
      </c>
      <c r="O186" s="159">
        <v>15067</v>
      </c>
      <c r="P186" s="159">
        <v>0</v>
      </c>
      <c r="Q186" s="159">
        <v>1679616</v>
      </c>
      <c r="R186" s="159">
        <v>1679616</v>
      </c>
      <c r="S186" s="159">
        <v>0</v>
      </c>
    </row>
    <row r="187" spans="1:19" s="163" customFormat="1" ht="18" customHeight="1">
      <c r="A187" s="168"/>
      <c r="B187" s="157" t="s">
        <v>439</v>
      </c>
      <c r="C187" s="158">
        <v>0</v>
      </c>
      <c r="D187" s="159">
        <v>0</v>
      </c>
      <c r="E187" s="158">
        <v>0</v>
      </c>
      <c r="F187" s="158">
        <v>0</v>
      </c>
      <c r="G187" s="160">
        <v>0</v>
      </c>
      <c r="H187" s="159">
        <v>0</v>
      </c>
      <c r="I187" s="161">
        <v>0</v>
      </c>
      <c r="J187" s="160">
        <v>0</v>
      </c>
      <c r="K187" s="159">
        <v>0</v>
      </c>
      <c r="L187" s="159">
        <v>0</v>
      </c>
      <c r="M187" s="160">
        <v>0</v>
      </c>
      <c r="N187" s="158"/>
      <c r="O187" s="159">
        <v>0</v>
      </c>
      <c r="P187" s="159">
        <v>0</v>
      </c>
      <c r="Q187" s="159"/>
      <c r="R187" s="159"/>
      <c r="S187" s="162"/>
    </row>
    <row r="188" spans="1:18" ht="12.75">
      <c r="A188" s="166">
        <v>5000</v>
      </c>
      <c r="B188" s="166" t="s">
        <v>440</v>
      </c>
      <c r="C188" s="167">
        <v>0</v>
      </c>
      <c r="D188" s="165">
        <v>0</v>
      </c>
      <c r="E188" s="167">
        <v>0</v>
      </c>
      <c r="F188" s="167">
        <v>0</v>
      </c>
      <c r="G188" s="160">
        <v>0</v>
      </c>
      <c r="H188" s="165">
        <v>211064</v>
      </c>
      <c r="I188" s="161">
        <v>211064</v>
      </c>
      <c r="J188" s="160">
        <v>100</v>
      </c>
      <c r="K188" s="165">
        <v>0</v>
      </c>
      <c r="L188" s="165">
        <v>0</v>
      </c>
      <c r="M188" s="160">
        <v>0</v>
      </c>
      <c r="N188" s="167">
        <v>0</v>
      </c>
      <c r="O188" s="165">
        <v>0</v>
      </c>
      <c r="P188" s="165">
        <v>0</v>
      </c>
      <c r="Q188" s="165">
        <v>1082431</v>
      </c>
      <c r="R188" s="165">
        <v>1082431</v>
      </c>
    </row>
    <row r="189" spans="1:18" ht="12.75">
      <c r="A189" s="166">
        <v>5001</v>
      </c>
      <c r="B189" s="166" t="s">
        <v>441</v>
      </c>
      <c r="C189" s="167">
        <v>8948.7</v>
      </c>
      <c r="D189" s="165">
        <v>631639</v>
      </c>
      <c r="E189" s="167">
        <v>618560.1</v>
      </c>
      <c r="F189" s="167">
        <v>13078.9</v>
      </c>
      <c r="G189" s="160">
        <v>100</v>
      </c>
      <c r="H189" s="165">
        <v>0</v>
      </c>
      <c r="I189" s="161">
        <v>0</v>
      </c>
      <c r="J189" s="160">
        <v>0</v>
      </c>
      <c r="K189" s="165">
        <v>0</v>
      </c>
      <c r="L189" s="165">
        <v>0</v>
      </c>
      <c r="M189" s="160">
        <v>0</v>
      </c>
      <c r="N189" s="167">
        <v>190300</v>
      </c>
      <c r="O189" s="165">
        <v>2000</v>
      </c>
      <c r="P189" s="165">
        <v>0</v>
      </c>
      <c r="Q189" s="165">
        <v>350000</v>
      </c>
      <c r="R189" s="165">
        <v>350000</v>
      </c>
    </row>
    <row r="190" spans="1:18" ht="12.75">
      <c r="A190" s="166">
        <v>5044</v>
      </c>
      <c r="B190" s="166" t="s">
        <v>442</v>
      </c>
      <c r="C190" s="167">
        <v>780.93</v>
      </c>
      <c r="D190" s="165">
        <v>67757</v>
      </c>
      <c r="E190" s="167">
        <v>66354</v>
      </c>
      <c r="F190" s="167">
        <v>1403</v>
      </c>
      <c r="G190" s="160">
        <v>100</v>
      </c>
      <c r="H190" s="165">
        <v>41491</v>
      </c>
      <c r="I190" s="161">
        <v>41491</v>
      </c>
      <c r="J190" s="160">
        <v>100</v>
      </c>
      <c r="K190" s="165">
        <v>0</v>
      </c>
      <c r="L190" s="165">
        <v>0</v>
      </c>
      <c r="M190" s="160">
        <v>0</v>
      </c>
      <c r="N190" s="167">
        <v>0</v>
      </c>
      <c r="O190" s="165">
        <v>0</v>
      </c>
      <c r="P190" s="165">
        <v>0</v>
      </c>
      <c r="Q190" s="165">
        <v>0</v>
      </c>
      <c r="R190" s="159">
        <v>0</v>
      </c>
    </row>
    <row r="191" spans="1:18" ht="12.75">
      <c r="A191" s="166">
        <v>5048</v>
      </c>
      <c r="B191" s="166" t="s">
        <v>443</v>
      </c>
      <c r="C191" s="167">
        <v>369.65</v>
      </c>
      <c r="D191" s="165">
        <v>35461</v>
      </c>
      <c r="E191" s="167">
        <v>34726.73</v>
      </c>
      <c r="F191" s="167">
        <v>734.27</v>
      </c>
      <c r="G191" s="160">
        <v>100</v>
      </c>
      <c r="H191" s="165">
        <v>35737</v>
      </c>
      <c r="I191" s="161">
        <v>35737</v>
      </c>
      <c r="J191" s="160">
        <v>100</v>
      </c>
      <c r="K191" s="165">
        <v>0</v>
      </c>
      <c r="L191" s="165">
        <v>0</v>
      </c>
      <c r="M191" s="160">
        <v>0</v>
      </c>
      <c r="N191" s="167">
        <v>0</v>
      </c>
      <c r="O191" s="165">
        <v>0</v>
      </c>
      <c r="P191" s="165">
        <v>0</v>
      </c>
      <c r="Q191" s="165">
        <v>0</v>
      </c>
      <c r="R191" s="159">
        <v>0</v>
      </c>
    </row>
    <row r="192" spans="1:18" ht="12.75">
      <c r="A192" s="166">
        <v>5052</v>
      </c>
      <c r="B192" s="166" t="s">
        <v>444</v>
      </c>
      <c r="C192" s="167">
        <v>159.03</v>
      </c>
      <c r="D192" s="165">
        <v>15427</v>
      </c>
      <c r="E192" s="167">
        <v>15107.56</v>
      </c>
      <c r="F192" s="167">
        <v>319.44</v>
      </c>
      <c r="G192" s="160">
        <v>100</v>
      </c>
      <c r="H192" s="165">
        <v>21457</v>
      </c>
      <c r="I192" s="161">
        <v>21457</v>
      </c>
      <c r="J192" s="160">
        <v>100</v>
      </c>
      <c r="K192" s="165">
        <v>0</v>
      </c>
      <c r="L192" s="165">
        <v>0</v>
      </c>
      <c r="M192" s="160">
        <v>0</v>
      </c>
      <c r="N192" s="167">
        <v>0</v>
      </c>
      <c r="O192" s="165">
        <v>0</v>
      </c>
      <c r="P192" s="165">
        <v>0</v>
      </c>
      <c r="Q192" s="165">
        <v>0</v>
      </c>
      <c r="R192" s="159">
        <v>0</v>
      </c>
    </row>
    <row r="193" spans="1:18" ht="12.75">
      <c r="A193" s="166">
        <v>5056</v>
      </c>
      <c r="B193" s="166" t="s">
        <v>445</v>
      </c>
      <c r="C193" s="167">
        <v>174.49</v>
      </c>
      <c r="D193" s="165">
        <v>20285</v>
      </c>
      <c r="E193" s="167">
        <v>19864.97</v>
      </c>
      <c r="F193" s="167">
        <v>420.03</v>
      </c>
      <c r="G193" s="160">
        <v>100</v>
      </c>
      <c r="H193" s="165">
        <v>19595</v>
      </c>
      <c r="I193" s="161">
        <v>19595</v>
      </c>
      <c r="J193" s="160">
        <v>100</v>
      </c>
      <c r="K193" s="165">
        <v>0</v>
      </c>
      <c r="L193" s="165">
        <v>0</v>
      </c>
      <c r="M193" s="160">
        <v>0</v>
      </c>
      <c r="N193" s="167">
        <v>0</v>
      </c>
      <c r="O193" s="165">
        <v>0</v>
      </c>
      <c r="P193" s="165">
        <v>0</v>
      </c>
      <c r="Q193" s="165">
        <v>0</v>
      </c>
      <c r="R193" s="159">
        <v>0</v>
      </c>
    </row>
    <row r="194" spans="1:18" ht="12.75">
      <c r="A194" s="166">
        <v>5060</v>
      </c>
      <c r="B194" s="166" t="s">
        <v>446</v>
      </c>
      <c r="C194" s="167">
        <v>669.01</v>
      </c>
      <c r="D194" s="165">
        <v>61453</v>
      </c>
      <c r="E194" s="167">
        <v>60180.54</v>
      </c>
      <c r="F194" s="167">
        <v>1272.46</v>
      </c>
      <c r="G194" s="160">
        <v>100</v>
      </c>
      <c r="H194" s="165">
        <v>45094</v>
      </c>
      <c r="I194" s="161">
        <v>45094</v>
      </c>
      <c r="J194" s="160">
        <v>100</v>
      </c>
      <c r="K194" s="165">
        <v>0</v>
      </c>
      <c r="L194" s="165">
        <v>0</v>
      </c>
      <c r="M194" s="160">
        <v>0</v>
      </c>
      <c r="N194" s="167">
        <v>5670</v>
      </c>
      <c r="O194" s="165">
        <v>0</v>
      </c>
      <c r="P194" s="165">
        <v>0</v>
      </c>
      <c r="Q194" s="165">
        <v>0</v>
      </c>
      <c r="R194" s="159">
        <v>0</v>
      </c>
    </row>
    <row r="195" spans="1:18" ht="12.75">
      <c r="A195" s="166">
        <v>5064</v>
      </c>
      <c r="B195" s="166" t="s">
        <v>447</v>
      </c>
      <c r="C195" s="167">
        <v>806.43</v>
      </c>
      <c r="D195" s="165">
        <v>76301</v>
      </c>
      <c r="E195" s="167">
        <v>74721.09</v>
      </c>
      <c r="F195" s="167">
        <v>1579.91</v>
      </c>
      <c r="G195" s="160">
        <v>100</v>
      </c>
      <c r="H195" s="165">
        <v>25046</v>
      </c>
      <c r="I195" s="161">
        <v>25046</v>
      </c>
      <c r="J195" s="160">
        <v>100</v>
      </c>
      <c r="K195" s="165">
        <v>0</v>
      </c>
      <c r="L195" s="165">
        <v>0</v>
      </c>
      <c r="M195" s="160">
        <v>0</v>
      </c>
      <c r="N195" s="167">
        <v>0</v>
      </c>
      <c r="O195" s="165">
        <v>0</v>
      </c>
      <c r="P195" s="165">
        <v>0</v>
      </c>
      <c r="Q195" s="165">
        <v>0</v>
      </c>
      <c r="R195" s="159">
        <v>0</v>
      </c>
    </row>
    <row r="196" spans="1:18" ht="12.75">
      <c r="A196" s="166">
        <v>5068</v>
      </c>
      <c r="B196" s="166" t="s">
        <v>448</v>
      </c>
      <c r="C196" s="167">
        <v>293.09</v>
      </c>
      <c r="D196" s="165">
        <v>32269</v>
      </c>
      <c r="E196" s="167">
        <v>31600.83</v>
      </c>
      <c r="F196" s="167">
        <v>668.17</v>
      </c>
      <c r="G196" s="160">
        <v>100</v>
      </c>
      <c r="H196" s="165">
        <v>35922</v>
      </c>
      <c r="I196" s="161">
        <v>35922</v>
      </c>
      <c r="J196" s="160">
        <v>100</v>
      </c>
      <c r="K196" s="165">
        <v>0</v>
      </c>
      <c r="L196" s="165">
        <v>0</v>
      </c>
      <c r="M196" s="160">
        <v>0</v>
      </c>
      <c r="N196" s="167">
        <v>0</v>
      </c>
      <c r="O196" s="165">
        <v>0</v>
      </c>
      <c r="P196" s="165">
        <v>0</v>
      </c>
      <c r="Q196" s="165">
        <v>0</v>
      </c>
      <c r="R196" s="159">
        <v>0</v>
      </c>
    </row>
    <row r="197" spans="1:18" ht="12.75">
      <c r="A197" s="166">
        <v>5072</v>
      </c>
      <c r="B197" s="166" t="s">
        <v>449</v>
      </c>
      <c r="C197" s="167">
        <v>713.51</v>
      </c>
      <c r="D197" s="165">
        <v>62174</v>
      </c>
      <c r="E197" s="167">
        <v>60886.61</v>
      </c>
      <c r="F197" s="167">
        <v>1287.39</v>
      </c>
      <c r="G197" s="160">
        <v>100</v>
      </c>
      <c r="H197" s="165">
        <v>43842</v>
      </c>
      <c r="I197" s="161">
        <v>43842</v>
      </c>
      <c r="J197" s="160">
        <v>100</v>
      </c>
      <c r="K197" s="165">
        <v>0</v>
      </c>
      <c r="L197" s="165">
        <v>0</v>
      </c>
      <c r="M197" s="160">
        <v>0</v>
      </c>
      <c r="N197" s="167">
        <v>0</v>
      </c>
      <c r="O197" s="165">
        <v>0</v>
      </c>
      <c r="P197" s="165">
        <v>0</v>
      </c>
      <c r="Q197" s="165">
        <v>0</v>
      </c>
      <c r="R197" s="159">
        <v>0</v>
      </c>
    </row>
    <row r="198" spans="1:18" ht="12.75">
      <c r="A198" s="166">
        <v>5076</v>
      </c>
      <c r="B198" s="166" t="s">
        <v>450</v>
      </c>
      <c r="C198" s="167">
        <v>113.81</v>
      </c>
      <c r="D198" s="165">
        <v>14719</v>
      </c>
      <c r="E198" s="167">
        <v>14414.22</v>
      </c>
      <c r="F198" s="167">
        <v>304.78</v>
      </c>
      <c r="G198" s="160">
        <v>100</v>
      </c>
      <c r="H198" s="165">
        <v>11894</v>
      </c>
      <c r="I198" s="161">
        <v>11894</v>
      </c>
      <c r="J198" s="160">
        <v>100</v>
      </c>
      <c r="K198" s="165">
        <v>0</v>
      </c>
      <c r="L198" s="165">
        <v>0</v>
      </c>
      <c r="M198" s="160">
        <v>0</v>
      </c>
      <c r="N198" s="167">
        <v>0</v>
      </c>
      <c r="O198" s="165">
        <v>0</v>
      </c>
      <c r="P198" s="165">
        <v>0</v>
      </c>
      <c r="Q198" s="165">
        <v>0</v>
      </c>
      <c r="R198" s="159">
        <v>0</v>
      </c>
    </row>
    <row r="199" spans="1:18" ht="12.75">
      <c r="A199" s="166">
        <v>5084</v>
      </c>
      <c r="B199" s="166" t="s">
        <v>451</v>
      </c>
      <c r="C199" s="167">
        <v>746.44</v>
      </c>
      <c r="D199" s="165">
        <v>57443</v>
      </c>
      <c r="E199" s="167">
        <v>56253.57</v>
      </c>
      <c r="F199" s="167">
        <v>1189.43</v>
      </c>
      <c r="G199" s="160">
        <v>100</v>
      </c>
      <c r="H199" s="165">
        <v>33646</v>
      </c>
      <c r="I199" s="161">
        <v>33646</v>
      </c>
      <c r="J199" s="160">
        <v>100</v>
      </c>
      <c r="K199" s="165">
        <v>0</v>
      </c>
      <c r="L199" s="165">
        <v>0</v>
      </c>
      <c r="M199" s="160">
        <v>0</v>
      </c>
      <c r="N199" s="167">
        <v>0</v>
      </c>
      <c r="O199" s="165">
        <v>0</v>
      </c>
      <c r="P199" s="165">
        <v>0</v>
      </c>
      <c r="Q199" s="165">
        <v>0</v>
      </c>
      <c r="R199" s="159">
        <v>0</v>
      </c>
    </row>
    <row r="200" spans="1:18" ht="12.75">
      <c r="A200" s="166">
        <v>5088</v>
      </c>
      <c r="B200" s="166" t="s">
        <v>452</v>
      </c>
      <c r="C200" s="167">
        <v>459.41</v>
      </c>
      <c r="D200" s="165">
        <v>39764</v>
      </c>
      <c r="E200" s="167">
        <v>38940.64</v>
      </c>
      <c r="F200" s="167">
        <v>823.36</v>
      </c>
      <c r="G200" s="160">
        <v>100</v>
      </c>
      <c r="H200" s="165">
        <v>28374</v>
      </c>
      <c r="I200" s="161">
        <v>28374</v>
      </c>
      <c r="J200" s="160">
        <v>100</v>
      </c>
      <c r="K200" s="165">
        <v>0</v>
      </c>
      <c r="L200" s="165">
        <v>0</v>
      </c>
      <c r="M200" s="160">
        <v>0</v>
      </c>
      <c r="N200" s="167">
        <v>0</v>
      </c>
      <c r="O200" s="165">
        <v>0</v>
      </c>
      <c r="P200" s="165">
        <v>0</v>
      </c>
      <c r="Q200" s="165">
        <v>0</v>
      </c>
      <c r="R200" s="159">
        <v>0</v>
      </c>
    </row>
    <row r="201" spans="1:18" ht="12.75">
      <c r="A201" s="166">
        <v>5090</v>
      </c>
      <c r="B201" s="166" t="s">
        <v>453</v>
      </c>
      <c r="C201" s="167">
        <v>1793.86</v>
      </c>
      <c r="D201" s="165">
        <v>134730</v>
      </c>
      <c r="E201" s="167">
        <v>131940.24</v>
      </c>
      <c r="F201" s="167">
        <v>2789.76</v>
      </c>
      <c r="G201" s="160">
        <v>100</v>
      </c>
      <c r="H201" s="165">
        <v>0</v>
      </c>
      <c r="I201" s="161">
        <v>0</v>
      </c>
      <c r="J201" s="160">
        <v>0</v>
      </c>
      <c r="K201" s="165">
        <v>0</v>
      </c>
      <c r="L201" s="165">
        <v>0</v>
      </c>
      <c r="M201" s="160">
        <v>0</v>
      </c>
      <c r="N201" s="167">
        <v>0</v>
      </c>
      <c r="O201" s="165">
        <v>0</v>
      </c>
      <c r="P201" s="165">
        <v>0</v>
      </c>
      <c r="Q201" s="165">
        <v>0</v>
      </c>
      <c r="R201" s="159">
        <v>0</v>
      </c>
    </row>
    <row r="202" spans="1:18" ht="12.75">
      <c r="A202" s="166">
        <v>5094</v>
      </c>
      <c r="B202" s="166" t="s">
        <v>454</v>
      </c>
      <c r="C202" s="167">
        <v>272.43</v>
      </c>
      <c r="D202" s="165">
        <v>22017</v>
      </c>
      <c r="E202" s="167">
        <v>21561.11</v>
      </c>
      <c r="F202" s="167">
        <v>455.89</v>
      </c>
      <c r="G202" s="160">
        <v>100</v>
      </c>
      <c r="H202" s="165">
        <v>39991</v>
      </c>
      <c r="I202" s="161">
        <v>39991</v>
      </c>
      <c r="J202" s="160">
        <v>100</v>
      </c>
      <c r="K202" s="165">
        <v>0</v>
      </c>
      <c r="L202" s="165">
        <v>0</v>
      </c>
      <c r="M202" s="160">
        <v>0</v>
      </c>
      <c r="N202" s="167">
        <v>0</v>
      </c>
      <c r="O202" s="165">
        <v>0</v>
      </c>
      <c r="P202" s="165">
        <v>0</v>
      </c>
      <c r="Q202" s="165">
        <v>0</v>
      </c>
      <c r="R202" s="159">
        <v>0</v>
      </c>
    </row>
    <row r="203" spans="1:19" s="163" customFormat="1" ht="23.25" customHeight="1">
      <c r="A203" s="168"/>
      <c r="B203" s="157" t="s">
        <v>455</v>
      </c>
      <c r="C203" s="158">
        <v>16300.79</v>
      </c>
      <c r="D203" s="159">
        <v>1271439</v>
      </c>
      <c r="E203" s="158">
        <v>1245112.21</v>
      </c>
      <c r="F203" s="158">
        <v>26326.79</v>
      </c>
      <c r="G203" s="160">
        <v>100</v>
      </c>
      <c r="H203" s="159">
        <v>593153</v>
      </c>
      <c r="I203" s="159">
        <v>593153</v>
      </c>
      <c r="J203" s="160">
        <v>100</v>
      </c>
      <c r="K203" s="159">
        <v>0</v>
      </c>
      <c r="L203" s="159">
        <v>0</v>
      </c>
      <c r="M203" s="160">
        <v>0</v>
      </c>
      <c r="N203" s="158">
        <v>195970</v>
      </c>
      <c r="O203" s="159">
        <v>2000</v>
      </c>
      <c r="P203" s="159">
        <v>0</v>
      </c>
      <c r="Q203" s="159">
        <v>1432431</v>
      </c>
      <c r="R203" s="159">
        <v>1432431</v>
      </c>
      <c r="S203" s="159">
        <v>0</v>
      </c>
    </row>
    <row r="204" spans="1:19" s="163" customFormat="1" ht="24.75" customHeight="1">
      <c r="A204" s="168"/>
      <c r="B204" s="157" t="s">
        <v>456</v>
      </c>
      <c r="C204" s="158">
        <v>0</v>
      </c>
      <c r="D204" s="159">
        <v>0</v>
      </c>
      <c r="E204" s="158">
        <v>0</v>
      </c>
      <c r="F204" s="158">
        <v>0</v>
      </c>
      <c r="G204" s="160">
        <v>0</v>
      </c>
      <c r="H204" s="159">
        <v>0</v>
      </c>
      <c r="I204" s="161">
        <v>0</v>
      </c>
      <c r="J204" s="160">
        <v>0</v>
      </c>
      <c r="K204" s="159">
        <v>0</v>
      </c>
      <c r="L204" s="159">
        <v>0</v>
      </c>
      <c r="M204" s="160">
        <v>0</v>
      </c>
      <c r="N204" s="158"/>
      <c r="O204" s="159">
        <v>0</v>
      </c>
      <c r="P204" s="159">
        <v>0</v>
      </c>
      <c r="Q204" s="159"/>
      <c r="R204" s="159"/>
      <c r="S204" s="162"/>
    </row>
    <row r="205" spans="1:18" ht="12.75">
      <c r="A205" s="166">
        <v>5400</v>
      </c>
      <c r="B205" s="166" t="s">
        <v>457</v>
      </c>
      <c r="C205" s="167">
        <v>0</v>
      </c>
      <c r="D205" s="165">
        <v>0</v>
      </c>
      <c r="E205" s="167">
        <v>0</v>
      </c>
      <c r="F205" s="167">
        <v>0</v>
      </c>
      <c r="G205" s="160">
        <v>0</v>
      </c>
      <c r="H205" s="165">
        <v>593985</v>
      </c>
      <c r="I205" s="161">
        <v>593985</v>
      </c>
      <c r="J205" s="160">
        <v>100</v>
      </c>
      <c r="K205" s="165">
        <v>0</v>
      </c>
      <c r="L205" s="165">
        <v>0</v>
      </c>
      <c r="M205" s="160">
        <v>0</v>
      </c>
      <c r="N205" s="167">
        <v>0</v>
      </c>
      <c r="O205" s="165">
        <v>0</v>
      </c>
      <c r="P205" s="165">
        <v>0</v>
      </c>
      <c r="Q205" s="165">
        <v>1530154</v>
      </c>
      <c r="R205" s="165">
        <v>1530154</v>
      </c>
    </row>
    <row r="206" spans="1:18" ht="12.75">
      <c r="A206" s="166">
        <v>5411</v>
      </c>
      <c r="B206" s="166" t="s">
        <v>458</v>
      </c>
      <c r="C206" s="167">
        <v>1143.17</v>
      </c>
      <c r="D206" s="165">
        <v>88300</v>
      </c>
      <c r="E206" s="167">
        <v>86471.63</v>
      </c>
      <c r="F206" s="167">
        <v>1828.37</v>
      </c>
      <c r="G206" s="160">
        <v>100</v>
      </c>
      <c r="H206" s="165">
        <v>61379</v>
      </c>
      <c r="I206" s="161">
        <v>61379</v>
      </c>
      <c r="J206" s="160">
        <v>100</v>
      </c>
      <c r="K206" s="165">
        <v>0</v>
      </c>
      <c r="L206" s="165">
        <v>0</v>
      </c>
      <c r="M206" s="160">
        <v>0</v>
      </c>
      <c r="N206" s="167">
        <v>0</v>
      </c>
      <c r="O206" s="165">
        <v>3500</v>
      </c>
      <c r="P206" s="165">
        <v>0</v>
      </c>
      <c r="Q206" s="165">
        <v>0</v>
      </c>
      <c r="R206" s="159">
        <v>0</v>
      </c>
    </row>
    <row r="207" spans="1:18" ht="12.75">
      <c r="A207" s="166">
        <v>5444</v>
      </c>
      <c r="B207" s="166" t="s">
        <v>459</v>
      </c>
      <c r="C207" s="167">
        <v>2486.64</v>
      </c>
      <c r="D207" s="165">
        <v>161061</v>
      </c>
      <c r="E207" s="167">
        <v>157726.02</v>
      </c>
      <c r="F207" s="167">
        <v>3334.98</v>
      </c>
      <c r="G207" s="160">
        <v>100</v>
      </c>
      <c r="H207" s="165">
        <v>11579</v>
      </c>
      <c r="I207" s="161">
        <v>11579</v>
      </c>
      <c r="J207" s="160">
        <v>100</v>
      </c>
      <c r="K207" s="165">
        <v>0</v>
      </c>
      <c r="L207" s="165">
        <v>0</v>
      </c>
      <c r="M207" s="160">
        <v>0</v>
      </c>
      <c r="N207" s="167">
        <v>0</v>
      </c>
      <c r="O207" s="165">
        <v>0</v>
      </c>
      <c r="P207" s="165">
        <v>0</v>
      </c>
      <c r="Q207" s="165">
        <v>0</v>
      </c>
      <c r="R207" s="159">
        <v>0</v>
      </c>
    </row>
    <row r="208" spans="1:18" ht="12.75">
      <c r="A208" s="166">
        <v>5448</v>
      </c>
      <c r="B208" s="166" t="s">
        <v>460</v>
      </c>
      <c r="C208" s="167">
        <v>1543.92</v>
      </c>
      <c r="D208" s="165">
        <v>115768</v>
      </c>
      <c r="E208" s="167">
        <v>113370.87</v>
      </c>
      <c r="F208" s="167">
        <v>2397.13</v>
      </c>
      <c r="G208" s="160">
        <v>100</v>
      </c>
      <c r="H208" s="165">
        <v>4092</v>
      </c>
      <c r="I208" s="161">
        <v>4092</v>
      </c>
      <c r="J208" s="160">
        <v>100</v>
      </c>
      <c r="K208" s="165">
        <v>0</v>
      </c>
      <c r="L208" s="165">
        <v>0</v>
      </c>
      <c r="M208" s="160">
        <v>0</v>
      </c>
      <c r="N208" s="167">
        <v>6000</v>
      </c>
      <c r="O208" s="165">
        <v>0</v>
      </c>
      <c r="P208" s="165">
        <v>0</v>
      </c>
      <c r="Q208" s="165">
        <v>0</v>
      </c>
      <c r="R208" s="159">
        <v>0</v>
      </c>
    </row>
    <row r="209" spans="1:18" ht="12.75">
      <c r="A209" s="166">
        <v>5452</v>
      </c>
      <c r="B209" s="166" t="s">
        <v>461</v>
      </c>
      <c r="C209" s="167">
        <v>1368.94</v>
      </c>
      <c r="D209" s="165">
        <v>91596</v>
      </c>
      <c r="E209" s="167">
        <v>89699.39</v>
      </c>
      <c r="F209" s="167">
        <v>1896.61</v>
      </c>
      <c r="G209" s="160">
        <v>100</v>
      </c>
      <c r="H209" s="165">
        <v>26505</v>
      </c>
      <c r="I209" s="161">
        <v>26505</v>
      </c>
      <c r="J209" s="160">
        <v>100</v>
      </c>
      <c r="K209" s="165">
        <v>0</v>
      </c>
      <c r="L209" s="165">
        <v>0</v>
      </c>
      <c r="M209" s="160">
        <v>0</v>
      </c>
      <c r="N209" s="167">
        <v>26020</v>
      </c>
      <c r="O209" s="165">
        <v>0</v>
      </c>
      <c r="P209" s="165">
        <v>0</v>
      </c>
      <c r="Q209" s="165">
        <v>0</v>
      </c>
      <c r="R209" s="159">
        <v>0</v>
      </c>
    </row>
    <row r="210" spans="1:18" ht="12.75">
      <c r="A210" s="166">
        <v>5456</v>
      </c>
      <c r="B210" s="166" t="s">
        <v>462</v>
      </c>
      <c r="C210" s="167">
        <v>1548.17</v>
      </c>
      <c r="D210" s="165">
        <v>107814</v>
      </c>
      <c r="E210" s="167">
        <v>105581.57</v>
      </c>
      <c r="F210" s="167">
        <v>2232.43</v>
      </c>
      <c r="G210" s="160">
        <v>100</v>
      </c>
      <c r="H210" s="165">
        <v>55422</v>
      </c>
      <c r="I210" s="161">
        <v>55422</v>
      </c>
      <c r="J210" s="160">
        <v>100</v>
      </c>
      <c r="K210" s="165">
        <v>0</v>
      </c>
      <c r="L210" s="165">
        <v>0</v>
      </c>
      <c r="M210" s="160">
        <v>0</v>
      </c>
      <c r="N210" s="167">
        <v>10000</v>
      </c>
      <c r="O210" s="165">
        <v>0</v>
      </c>
      <c r="P210" s="165">
        <v>0</v>
      </c>
      <c r="Q210" s="165">
        <v>0</v>
      </c>
      <c r="R210" s="159">
        <v>0</v>
      </c>
    </row>
    <row r="211" spans="1:18" ht="12.75">
      <c r="A211" s="166">
        <v>5460</v>
      </c>
      <c r="B211" s="166" t="s">
        <v>463</v>
      </c>
      <c r="C211" s="167">
        <v>647.76</v>
      </c>
      <c r="D211" s="165">
        <v>44380</v>
      </c>
      <c r="E211" s="167">
        <v>43461.05</v>
      </c>
      <c r="F211" s="167">
        <v>918.95</v>
      </c>
      <c r="G211" s="160">
        <v>100</v>
      </c>
      <c r="H211" s="165">
        <v>5793</v>
      </c>
      <c r="I211" s="161">
        <v>5793</v>
      </c>
      <c r="J211" s="160">
        <v>100</v>
      </c>
      <c r="K211" s="165">
        <v>0</v>
      </c>
      <c r="L211" s="165">
        <v>0</v>
      </c>
      <c r="M211" s="160">
        <v>0</v>
      </c>
      <c r="N211" s="167">
        <v>0</v>
      </c>
      <c r="O211" s="165">
        <v>0</v>
      </c>
      <c r="P211" s="165">
        <v>0</v>
      </c>
      <c r="Q211" s="165">
        <v>0</v>
      </c>
      <c r="R211" s="159">
        <v>0</v>
      </c>
    </row>
    <row r="212" spans="1:18" ht="12.75">
      <c r="A212" s="166">
        <v>5462</v>
      </c>
      <c r="B212" s="166" t="s">
        <v>464</v>
      </c>
      <c r="C212" s="167">
        <v>1157.77</v>
      </c>
      <c r="D212" s="165">
        <v>70049</v>
      </c>
      <c r="E212" s="167">
        <v>68598.54</v>
      </c>
      <c r="F212" s="167">
        <v>1450.46</v>
      </c>
      <c r="G212" s="160">
        <v>100</v>
      </c>
      <c r="H212" s="165">
        <v>32726</v>
      </c>
      <c r="I212" s="161">
        <v>32726</v>
      </c>
      <c r="J212" s="160">
        <v>100</v>
      </c>
      <c r="K212" s="165">
        <v>0</v>
      </c>
      <c r="L212" s="165">
        <v>0</v>
      </c>
      <c r="M212" s="160">
        <v>0</v>
      </c>
      <c r="N212" s="167">
        <v>0</v>
      </c>
      <c r="O212" s="165">
        <v>3257</v>
      </c>
      <c r="P212" s="165">
        <v>0</v>
      </c>
      <c r="Q212" s="165">
        <v>0</v>
      </c>
      <c r="R212" s="159">
        <v>0</v>
      </c>
    </row>
    <row r="213" spans="1:18" ht="12.75">
      <c r="A213" s="166">
        <v>5466</v>
      </c>
      <c r="B213" s="166" t="s">
        <v>465</v>
      </c>
      <c r="C213" s="167">
        <v>2833.92</v>
      </c>
      <c r="D213" s="165">
        <v>196395</v>
      </c>
      <c r="E213" s="167">
        <v>192328.39</v>
      </c>
      <c r="F213" s="167">
        <v>4066.61</v>
      </c>
      <c r="G213" s="160">
        <v>100</v>
      </c>
      <c r="H213" s="165">
        <v>0</v>
      </c>
      <c r="I213" s="161">
        <v>0</v>
      </c>
      <c r="J213" s="160">
        <v>0</v>
      </c>
      <c r="K213" s="165">
        <v>0</v>
      </c>
      <c r="L213" s="165">
        <v>0</v>
      </c>
      <c r="M213" s="160">
        <v>0</v>
      </c>
      <c r="N213" s="167">
        <v>139000</v>
      </c>
      <c r="O213" s="165">
        <v>0</v>
      </c>
      <c r="P213" s="165">
        <v>0</v>
      </c>
      <c r="Q213" s="165">
        <v>0</v>
      </c>
      <c r="R213" s="159">
        <v>0</v>
      </c>
    </row>
    <row r="214" spans="1:18" ht="12.75">
      <c r="A214" s="166">
        <v>5470</v>
      </c>
      <c r="B214" s="166" t="s">
        <v>466</v>
      </c>
      <c r="C214" s="167">
        <v>1110.2</v>
      </c>
      <c r="D214" s="165">
        <v>77993</v>
      </c>
      <c r="E214" s="167">
        <v>76378.05</v>
      </c>
      <c r="F214" s="167">
        <v>1614.95</v>
      </c>
      <c r="G214" s="160">
        <v>100</v>
      </c>
      <c r="H214" s="165">
        <v>4476</v>
      </c>
      <c r="I214" s="161">
        <v>4476</v>
      </c>
      <c r="J214" s="160">
        <v>100</v>
      </c>
      <c r="K214" s="165">
        <v>0</v>
      </c>
      <c r="L214" s="165">
        <v>0</v>
      </c>
      <c r="M214" s="160">
        <v>0</v>
      </c>
      <c r="N214" s="167">
        <v>0</v>
      </c>
      <c r="O214" s="165">
        <v>0</v>
      </c>
      <c r="P214" s="165">
        <v>0</v>
      </c>
      <c r="Q214" s="165">
        <v>0</v>
      </c>
      <c r="R214" s="159">
        <v>0</v>
      </c>
    </row>
    <row r="215" spans="1:18" ht="12.75">
      <c r="A215" s="166">
        <v>5474</v>
      </c>
      <c r="B215" s="166" t="s">
        <v>467</v>
      </c>
      <c r="C215" s="167">
        <v>752.81</v>
      </c>
      <c r="D215" s="165">
        <v>68334</v>
      </c>
      <c r="E215" s="167">
        <v>66919.06</v>
      </c>
      <c r="F215" s="167">
        <v>1414.94</v>
      </c>
      <c r="G215" s="160">
        <v>100</v>
      </c>
      <c r="H215" s="165">
        <v>36548</v>
      </c>
      <c r="I215" s="161">
        <v>36548</v>
      </c>
      <c r="J215" s="160">
        <v>100</v>
      </c>
      <c r="K215" s="165">
        <v>0</v>
      </c>
      <c r="L215" s="165">
        <v>0</v>
      </c>
      <c r="M215" s="160">
        <v>0</v>
      </c>
      <c r="N215" s="167">
        <v>0</v>
      </c>
      <c r="O215" s="165">
        <v>0</v>
      </c>
      <c r="P215" s="165">
        <v>0</v>
      </c>
      <c r="Q215" s="165">
        <v>0</v>
      </c>
      <c r="R215" s="159">
        <v>0</v>
      </c>
    </row>
    <row r="216" spans="1:18" ht="12.75">
      <c r="A216" s="166">
        <v>5478</v>
      </c>
      <c r="B216" s="166" t="s">
        <v>468</v>
      </c>
      <c r="C216" s="167">
        <v>468.22</v>
      </c>
      <c r="D216" s="165">
        <v>48657</v>
      </c>
      <c r="E216" s="167">
        <v>47649.49</v>
      </c>
      <c r="F216" s="167">
        <v>1007.51</v>
      </c>
      <c r="G216" s="160">
        <v>100</v>
      </c>
      <c r="H216" s="165">
        <v>38488</v>
      </c>
      <c r="I216" s="161">
        <v>38488</v>
      </c>
      <c r="J216" s="160">
        <v>100</v>
      </c>
      <c r="K216" s="165">
        <v>0</v>
      </c>
      <c r="L216" s="165">
        <v>0</v>
      </c>
      <c r="M216" s="160">
        <v>0</v>
      </c>
      <c r="N216" s="167">
        <v>18000</v>
      </c>
      <c r="O216" s="165">
        <v>0</v>
      </c>
      <c r="P216" s="165">
        <v>0</v>
      </c>
      <c r="Q216" s="165">
        <v>0</v>
      </c>
      <c r="R216" s="159">
        <v>0</v>
      </c>
    </row>
    <row r="217" spans="1:18" ht="12.75">
      <c r="A217" s="166">
        <v>5482</v>
      </c>
      <c r="B217" s="166" t="s">
        <v>469</v>
      </c>
      <c r="C217" s="167">
        <v>620.07</v>
      </c>
      <c r="D217" s="165">
        <v>52472</v>
      </c>
      <c r="E217" s="167">
        <v>51385.5</v>
      </c>
      <c r="F217" s="167">
        <v>1086.5</v>
      </c>
      <c r="G217" s="160">
        <v>100</v>
      </c>
      <c r="H217" s="165">
        <v>29889</v>
      </c>
      <c r="I217" s="161">
        <v>29889</v>
      </c>
      <c r="J217" s="160">
        <v>100</v>
      </c>
      <c r="K217" s="165">
        <v>0</v>
      </c>
      <c r="L217" s="165">
        <v>0</v>
      </c>
      <c r="M217" s="160">
        <v>0</v>
      </c>
      <c r="N217" s="167">
        <v>0</v>
      </c>
      <c r="O217" s="165">
        <v>0</v>
      </c>
      <c r="P217" s="165">
        <v>0</v>
      </c>
      <c r="Q217" s="165">
        <v>0</v>
      </c>
      <c r="R217" s="159">
        <v>0</v>
      </c>
    </row>
    <row r="218" spans="1:18" ht="12.75">
      <c r="A218" s="166">
        <v>5486</v>
      </c>
      <c r="B218" s="166" t="s">
        <v>470</v>
      </c>
      <c r="C218" s="167">
        <v>883.23</v>
      </c>
      <c r="D218" s="165">
        <v>80400</v>
      </c>
      <c r="E218" s="167">
        <v>78735.21</v>
      </c>
      <c r="F218" s="167">
        <v>1664.79</v>
      </c>
      <c r="G218" s="160">
        <v>100</v>
      </c>
      <c r="H218" s="165">
        <v>0</v>
      </c>
      <c r="I218" s="161">
        <v>0</v>
      </c>
      <c r="J218" s="160">
        <v>0</v>
      </c>
      <c r="K218" s="165">
        <v>0</v>
      </c>
      <c r="L218" s="165">
        <v>0</v>
      </c>
      <c r="M218" s="160">
        <v>0</v>
      </c>
      <c r="N218" s="167">
        <v>0</v>
      </c>
      <c r="O218" s="165">
        <v>3500</v>
      </c>
      <c r="P218" s="165">
        <v>0</v>
      </c>
      <c r="Q218" s="165">
        <v>0</v>
      </c>
      <c r="R218" s="159">
        <v>0</v>
      </c>
    </row>
    <row r="219" spans="1:18" ht="12.75">
      <c r="A219" s="166">
        <v>5490</v>
      </c>
      <c r="B219" s="166" t="s">
        <v>471</v>
      </c>
      <c r="C219" s="167">
        <v>442.99</v>
      </c>
      <c r="D219" s="165">
        <v>30088</v>
      </c>
      <c r="E219" s="167">
        <v>29464.99</v>
      </c>
      <c r="F219" s="167">
        <v>623.01</v>
      </c>
      <c r="G219" s="160">
        <v>100</v>
      </c>
      <c r="H219" s="165">
        <v>69092</v>
      </c>
      <c r="I219" s="161">
        <v>69092</v>
      </c>
      <c r="J219" s="160">
        <v>100</v>
      </c>
      <c r="K219" s="165">
        <v>0</v>
      </c>
      <c r="L219" s="165">
        <v>0</v>
      </c>
      <c r="M219" s="160">
        <v>0</v>
      </c>
      <c r="N219" s="167">
        <v>0</v>
      </c>
      <c r="O219" s="165">
        <v>0</v>
      </c>
      <c r="P219" s="165">
        <v>0</v>
      </c>
      <c r="Q219" s="165">
        <v>0</v>
      </c>
      <c r="R219" s="159">
        <v>0</v>
      </c>
    </row>
    <row r="220" spans="1:18" ht="12.75">
      <c r="A220" s="166">
        <v>5492</v>
      </c>
      <c r="B220" s="166" t="s">
        <v>472</v>
      </c>
      <c r="C220" s="167">
        <v>464.48</v>
      </c>
      <c r="D220" s="165">
        <v>44807</v>
      </c>
      <c r="E220" s="167">
        <v>43879.21</v>
      </c>
      <c r="F220" s="167">
        <v>927.79</v>
      </c>
      <c r="G220" s="160">
        <v>100</v>
      </c>
      <c r="H220" s="165">
        <v>32800</v>
      </c>
      <c r="I220" s="161">
        <v>32800</v>
      </c>
      <c r="J220" s="160">
        <v>100</v>
      </c>
      <c r="K220" s="165">
        <v>0</v>
      </c>
      <c r="L220" s="165">
        <v>0</v>
      </c>
      <c r="M220" s="160">
        <v>0</v>
      </c>
      <c r="N220" s="167">
        <v>20175</v>
      </c>
      <c r="O220" s="165">
        <v>0</v>
      </c>
      <c r="P220" s="165">
        <v>0</v>
      </c>
      <c r="Q220" s="165">
        <v>0</v>
      </c>
      <c r="R220" s="159">
        <v>0</v>
      </c>
    </row>
    <row r="221" spans="1:18" ht="12.75">
      <c r="A221" s="166">
        <v>5496</v>
      </c>
      <c r="B221" s="166" t="s">
        <v>473</v>
      </c>
      <c r="C221" s="167">
        <v>791.81</v>
      </c>
      <c r="D221" s="165">
        <v>66957</v>
      </c>
      <c r="E221" s="167">
        <v>65570.57</v>
      </c>
      <c r="F221" s="167">
        <v>1386.43</v>
      </c>
      <c r="G221" s="160">
        <v>100</v>
      </c>
      <c r="H221" s="165">
        <v>13530</v>
      </c>
      <c r="I221" s="161">
        <v>13530</v>
      </c>
      <c r="J221" s="160">
        <v>100</v>
      </c>
      <c r="K221" s="165">
        <v>0</v>
      </c>
      <c r="L221" s="165">
        <v>0</v>
      </c>
      <c r="M221" s="160">
        <v>0</v>
      </c>
      <c r="N221" s="167">
        <v>23680</v>
      </c>
      <c r="O221" s="165">
        <v>0</v>
      </c>
      <c r="P221" s="165">
        <v>0</v>
      </c>
      <c r="Q221" s="165">
        <v>0</v>
      </c>
      <c r="R221" s="159">
        <v>0</v>
      </c>
    </row>
    <row r="222" spans="1:19" s="163" customFormat="1" ht="18" customHeight="1">
      <c r="A222" s="168"/>
      <c r="B222" s="157" t="s">
        <v>474</v>
      </c>
      <c r="C222" s="158">
        <v>18264.1</v>
      </c>
      <c r="D222" s="159">
        <v>1345071</v>
      </c>
      <c r="E222" s="158">
        <v>1317219.54</v>
      </c>
      <c r="F222" s="158">
        <v>27851.46</v>
      </c>
      <c r="G222" s="160">
        <v>100</v>
      </c>
      <c r="H222" s="159">
        <v>1016304</v>
      </c>
      <c r="I222" s="159">
        <v>1016304</v>
      </c>
      <c r="J222" s="160">
        <v>100</v>
      </c>
      <c r="K222" s="159">
        <v>0</v>
      </c>
      <c r="L222" s="159">
        <v>0</v>
      </c>
      <c r="M222" s="160">
        <v>0</v>
      </c>
      <c r="N222" s="158">
        <v>242875</v>
      </c>
      <c r="O222" s="159">
        <v>10257</v>
      </c>
      <c r="P222" s="159">
        <v>0</v>
      </c>
      <c r="Q222" s="159">
        <v>1530154</v>
      </c>
      <c r="R222" s="159">
        <v>1530154</v>
      </c>
      <c r="S222" s="159">
        <v>0</v>
      </c>
    </row>
    <row r="223" spans="1:19" s="163" customFormat="1" ht="18" customHeight="1">
      <c r="A223" s="168"/>
      <c r="B223" s="157" t="s">
        <v>475</v>
      </c>
      <c r="C223" s="158">
        <v>0</v>
      </c>
      <c r="D223" s="159">
        <v>0</v>
      </c>
      <c r="E223" s="158">
        <v>0</v>
      </c>
      <c r="F223" s="158">
        <v>0</v>
      </c>
      <c r="G223" s="160">
        <v>0</v>
      </c>
      <c r="H223" s="159">
        <v>0</v>
      </c>
      <c r="I223" s="161">
        <v>0</v>
      </c>
      <c r="J223" s="160">
        <v>0</v>
      </c>
      <c r="K223" s="159">
        <v>0</v>
      </c>
      <c r="L223" s="159">
        <v>0</v>
      </c>
      <c r="M223" s="160">
        <v>0</v>
      </c>
      <c r="N223" s="158"/>
      <c r="O223" s="159">
        <v>0</v>
      </c>
      <c r="P223" s="159">
        <v>0</v>
      </c>
      <c r="Q223" s="159"/>
      <c r="R223" s="159"/>
      <c r="S223" s="162"/>
    </row>
    <row r="224" spans="1:18" ht="12.75">
      <c r="A224" s="166">
        <v>5600</v>
      </c>
      <c r="B224" s="166" t="s">
        <v>476</v>
      </c>
      <c r="C224" s="167">
        <v>0</v>
      </c>
      <c r="D224" s="165">
        <v>0</v>
      </c>
      <c r="E224" s="167">
        <v>0</v>
      </c>
      <c r="F224" s="167">
        <v>0</v>
      </c>
      <c r="G224" s="160">
        <v>0</v>
      </c>
      <c r="H224" s="165">
        <v>798893</v>
      </c>
      <c r="I224" s="161">
        <v>798893</v>
      </c>
      <c r="J224" s="160">
        <v>100</v>
      </c>
      <c r="K224" s="165">
        <v>0</v>
      </c>
      <c r="L224" s="165">
        <v>0</v>
      </c>
      <c r="M224" s="160">
        <v>0</v>
      </c>
      <c r="N224" s="167">
        <v>10000</v>
      </c>
      <c r="O224" s="165">
        <v>0</v>
      </c>
      <c r="P224" s="165">
        <v>0</v>
      </c>
      <c r="Q224" s="165">
        <v>2198304</v>
      </c>
      <c r="R224" s="165">
        <v>2198304</v>
      </c>
    </row>
    <row r="225" spans="1:18" ht="12.75">
      <c r="A225" s="166">
        <v>5601</v>
      </c>
      <c r="B225" s="166" t="s">
        <v>477</v>
      </c>
      <c r="C225" s="167">
        <v>19429.12</v>
      </c>
      <c r="D225" s="165">
        <v>1525422</v>
      </c>
      <c r="E225" s="167">
        <v>1493836.16</v>
      </c>
      <c r="F225" s="167">
        <v>31585.84</v>
      </c>
      <c r="G225" s="160">
        <v>100</v>
      </c>
      <c r="H225" s="165">
        <v>52793</v>
      </c>
      <c r="I225" s="161">
        <v>52793</v>
      </c>
      <c r="J225" s="160">
        <v>100</v>
      </c>
      <c r="K225" s="165">
        <v>0</v>
      </c>
      <c r="L225" s="165">
        <v>0</v>
      </c>
      <c r="M225" s="160">
        <v>0</v>
      </c>
      <c r="N225" s="167">
        <v>680002</v>
      </c>
      <c r="O225" s="165">
        <v>0</v>
      </c>
      <c r="P225" s="165">
        <v>0</v>
      </c>
      <c r="Q225" s="165">
        <v>336000</v>
      </c>
      <c r="R225" s="165">
        <v>336000</v>
      </c>
    </row>
    <row r="226" spans="1:18" ht="12.75">
      <c r="A226" s="166">
        <v>5605</v>
      </c>
      <c r="B226" s="166" t="s">
        <v>478</v>
      </c>
      <c r="C226" s="167">
        <v>850.74</v>
      </c>
      <c r="D226" s="165">
        <v>76268</v>
      </c>
      <c r="E226" s="167">
        <v>74688.77</v>
      </c>
      <c r="F226" s="167">
        <v>1579.23</v>
      </c>
      <c r="G226" s="160">
        <v>100</v>
      </c>
      <c r="H226" s="165">
        <v>34459</v>
      </c>
      <c r="I226" s="161">
        <v>34459</v>
      </c>
      <c r="J226" s="160">
        <v>100</v>
      </c>
      <c r="K226" s="165">
        <v>0</v>
      </c>
      <c r="L226" s="165">
        <v>0</v>
      </c>
      <c r="M226" s="160">
        <v>0</v>
      </c>
      <c r="N226" s="167">
        <v>0</v>
      </c>
      <c r="O226" s="165">
        <v>0</v>
      </c>
      <c r="P226" s="165">
        <v>0</v>
      </c>
      <c r="Q226" s="165">
        <v>0</v>
      </c>
      <c r="R226" s="159">
        <v>0</v>
      </c>
    </row>
    <row r="227" spans="1:18" ht="12.75">
      <c r="A227" s="166">
        <v>5615</v>
      </c>
      <c r="B227" s="166" t="s">
        <v>479</v>
      </c>
      <c r="C227" s="167">
        <v>1153.7</v>
      </c>
      <c r="D227" s="165">
        <v>95661</v>
      </c>
      <c r="E227" s="167">
        <v>93680.22</v>
      </c>
      <c r="F227" s="167">
        <v>1980.78</v>
      </c>
      <c r="G227" s="160">
        <v>100</v>
      </c>
      <c r="H227" s="165">
        <v>62530</v>
      </c>
      <c r="I227" s="161">
        <v>62530</v>
      </c>
      <c r="J227" s="160">
        <v>100</v>
      </c>
      <c r="K227" s="165">
        <v>0</v>
      </c>
      <c r="L227" s="165">
        <v>0</v>
      </c>
      <c r="M227" s="160">
        <v>0</v>
      </c>
      <c r="N227" s="167">
        <v>19710</v>
      </c>
      <c r="O227" s="165">
        <v>3500</v>
      </c>
      <c r="P227" s="165">
        <v>0</v>
      </c>
      <c r="Q227" s="165">
        <v>10000</v>
      </c>
      <c r="R227" s="165">
        <v>10000</v>
      </c>
    </row>
    <row r="228" spans="1:18" ht="12.75">
      <c r="A228" s="166">
        <v>5644</v>
      </c>
      <c r="B228" s="166" t="s">
        <v>480</v>
      </c>
      <c r="C228" s="167">
        <v>71.91</v>
      </c>
      <c r="D228" s="165">
        <v>9424</v>
      </c>
      <c r="E228" s="167">
        <v>9228.86</v>
      </c>
      <c r="F228" s="167">
        <v>195.14</v>
      </c>
      <c r="G228" s="160">
        <v>100</v>
      </c>
      <c r="H228" s="165">
        <v>21351</v>
      </c>
      <c r="I228" s="161">
        <v>21351</v>
      </c>
      <c r="J228" s="160">
        <v>100</v>
      </c>
      <c r="K228" s="165">
        <v>0</v>
      </c>
      <c r="L228" s="165">
        <v>0</v>
      </c>
      <c r="M228" s="160">
        <v>0</v>
      </c>
      <c r="N228" s="167">
        <v>0</v>
      </c>
      <c r="O228" s="165">
        <v>0</v>
      </c>
      <c r="P228" s="165">
        <v>0</v>
      </c>
      <c r="Q228" s="165">
        <v>0</v>
      </c>
      <c r="R228" s="159">
        <v>0</v>
      </c>
    </row>
    <row r="229" spans="1:18" ht="12.75">
      <c r="A229" s="166">
        <v>5646</v>
      </c>
      <c r="B229" s="166" t="s">
        <v>481</v>
      </c>
      <c r="C229" s="167">
        <v>183.94</v>
      </c>
      <c r="D229" s="165">
        <v>20467</v>
      </c>
      <c r="E229" s="167">
        <v>20043.21</v>
      </c>
      <c r="F229" s="167">
        <v>423.79</v>
      </c>
      <c r="G229" s="160">
        <v>100</v>
      </c>
      <c r="H229" s="165">
        <v>23203</v>
      </c>
      <c r="I229" s="161">
        <v>23203</v>
      </c>
      <c r="J229" s="160">
        <v>100</v>
      </c>
      <c r="K229" s="165">
        <v>0</v>
      </c>
      <c r="L229" s="165">
        <v>0</v>
      </c>
      <c r="M229" s="160">
        <v>0</v>
      </c>
      <c r="N229" s="167">
        <v>0</v>
      </c>
      <c r="O229" s="165">
        <v>3500</v>
      </c>
      <c r="P229" s="165">
        <v>0</v>
      </c>
      <c r="Q229" s="165">
        <v>0</v>
      </c>
      <c r="R229" s="159">
        <v>0</v>
      </c>
    </row>
    <row r="230" spans="1:18" ht="12.75">
      <c r="A230" s="166">
        <v>5648</v>
      </c>
      <c r="B230" s="166" t="s">
        <v>482</v>
      </c>
      <c r="C230" s="167">
        <v>284.09</v>
      </c>
      <c r="D230" s="165">
        <v>30492</v>
      </c>
      <c r="E230" s="167">
        <v>29860.62</v>
      </c>
      <c r="F230" s="167">
        <v>631.38</v>
      </c>
      <c r="G230" s="160">
        <v>100</v>
      </c>
      <c r="H230" s="165">
        <v>4742</v>
      </c>
      <c r="I230" s="161">
        <v>4742</v>
      </c>
      <c r="J230" s="160">
        <v>100</v>
      </c>
      <c r="K230" s="165">
        <v>0</v>
      </c>
      <c r="L230" s="165">
        <v>0</v>
      </c>
      <c r="M230" s="160">
        <v>0</v>
      </c>
      <c r="N230" s="167">
        <v>4450</v>
      </c>
      <c r="O230" s="165">
        <v>3500</v>
      </c>
      <c r="P230" s="165">
        <v>0</v>
      </c>
      <c r="Q230" s="165">
        <v>0</v>
      </c>
      <c r="R230" s="159">
        <v>0</v>
      </c>
    </row>
    <row r="231" spans="1:18" ht="12.75">
      <c r="A231" s="166">
        <v>5652</v>
      </c>
      <c r="B231" s="166" t="s">
        <v>483</v>
      </c>
      <c r="C231" s="167">
        <v>86.49</v>
      </c>
      <c r="D231" s="165">
        <v>7881</v>
      </c>
      <c r="E231" s="167">
        <v>7717.81</v>
      </c>
      <c r="F231" s="167">
        <v>163.19</v>
      </c>
      <c r="G231" s="160">
        <v>100</v>
      </c>
      <c r="H231" s="165">
        <v>29149</v>
      </c>
      <c r="I231" s="161">
        <v>29149</v>
      </c>
      <c r="J231" s="160">
        <v>100</v>
      </c>
      <c r="K231" s="165">
        <v>0</v>
      </c>
      <c r="L231" s="165">
        <v>0</v>
      </c>
      <c r="M231" s="160">
        <v>0</v>
      </c>
      <c r="N231" s="167">
        <v>0</v>
      </c>
      <c r="O231" s="165">
        <v>3500</v>
      </c>
      <c r="P231" s="165">
        <v>0</v>
      </c>
      <c r="Q231" s="165">
        <v>0</v>
      </c>
      <c r="R231" s="159">
        <v>0</v>
      </c>
    </row>
    <row r="232" spans="1:18" ht="12.75">
      <c r="A232" s="166">
        <v>5654</v>
      </c>
      <c r="B232" s="166" t="s">
        <v>484</v>
      </c>
      <c r="C232" s="167">
        <v>187.23</v>
      </c>
      <c r="D232" s="165">
        <v>19771</v>
      </c>
      <c r="E232" s="167">
        <v>19361.61</v>
      </c>
      <c r="F232" s="167">
        <v>409.39</v>
      </c>
      <c r="G232" s="160">
        <v>100</v>
      </c>
      <c r="H232" s="165">
        <v>30271</v>
      </c>
      <c r="I232" s="161">
        <v>30271</v>
      </c>
      <c r="J232" s="160">
        <v>100</v>
      </c>
      <c r="K232" s="165">
        <v>0</v>
      </c>
      <c r="L232" s="165">
        <v>0</v>
      </c>
      <c r="M232" s="160">
        <v>0</v>
      </c>
      <c r="N232" s="167">
        <v>20543</v>
      </c>
      <c r="O232" s="165">
        <v>2994</v>
      </c>
      <c r="P232" s="165">
        <v>0</v>
      </c>
      <c r="Q232" s="165">
        <v>0</v>
      </c>
      <c r="R232" s="159">
        <v>0</v>
      </c>
    </row>
    <row r="233" spans="1:18" ht="12.75">
      <c r="A233" s="166">
        <v>5658</v>
      </c>
      <c r="B233" s="166" t="s">
        <v>485</v>
      </c>
      <c r="C233" s="167">
        <v>166.65</v>
      </c>
      <c r="D233" s="165">
        <v>10978</v>
      </c>
      <c r="E233" s="167">
        <v>10750.69</v>
      </c>
      <c r="F233" s="167">
        <v>227.31</v>
      </c>
      <c r="G233" s="160">
        <v>100</v>
      </c>
      <c r="H233" s="165">
        <v>23597</v>
      </c>
      <c r="I233" s="161">
        <v>23597</v>
      </c>
      <c r="J233" s="160">
        <v>100</v>
      </c>
      <c r="K233" s="165">
        <v>0</v>
      </c>
      <c r="L233" s="165">
        <v>0</v>
      </c>
      <c r="M233" s="160">
        <v>0</v>
      </c>
      <c r="N233" s="167">
        <v>0</v>
      </c>
      <c r="O233" s="165">
        <v>1592</v>
      </c>
      <c r="P233" s="165">
        <v>0</v>
      </c>
      <c r="Q233" s="165">
        <v>0</v>
      </c>
      <c r="R233" s="159">
        <v>0</v>
      </c>
    </row>
    <row r="234" spans="1:18" ht="12.75">
      <c r="A234" s="166">
        <v>5662</v>
      </c>
      <c r="B234" s="166" t="s">
        <v>486</v>
      </c>
      <c r="C234" s="167">
        <v>309.75</v>
      </c>
      <c r="D234" s="165">
        <v>25693</v>
      </c>
      <c r="E234" s="167">
        <v>25160.99</v>
      </c>
      <c r="F234" s="167">
        <v>532.01</v>
      </c>
      <c r="G234" s="160">
        <v>100</v>
      </c>
      <c r="H234" s="165">
        <v>40844</v>
      </c>
      <c r="I234" s="161">
        <v>40844</v>
      </c>
      <c r="J234" s="160">
        <v>100</v>
      </c>
      <c r="K234" s="165">
        <v>0</v>
      </c>
      <c r="L234" s="165">
        <v>0</v>
      </c>
      <c r="M234" s="160">
        <v>0</v>
      </c>
      <c r="N234" s="167">
        <v>0</v>
      </c>
      <c r="O234" s="165">
        <v>0</v>
      </c>
      <c r="P234" s="165">
        <v>0</v>
      </c>
      <c r="Q234" s="165">
        <v>0</v>
      </c>
      <c r="R234" s="159">
        <v>0</v>
      </c>
    </row>
    <row r="235" spans="1:18" ht="12.75">
      <c r="A235" s="166">
        <v>5666</v>
      </c>
      <c r="B235" s="166" t="s">
        <v>487</v>
      </c>
      <c r="C235" s="167">
        <v>170.02</v>
      </c>
      <c r="D235" s="165">
        <v>13500</v>
      </c>
      <c r="E235" s="167">
        <v>13220.47</v>
      </c>
      <c r="F235" s="167">
        <v>279.53</v>
      </c>
      <c r="G235" s="160">
        <v>100</v>
      </c>
      <c r="H235" s="165">
        <v>13968</v>
      </c>
      <c r="I235" s="161">
        <v>13968</v>
      </c>
      <c r="J235" s="160">
        <v>100</v>
      </c>
      <c r="K235" s="165">
        <v>0</v>
      </c>
      <c r="L235" s="165">
        <v>0</v>
      </c>
      <c r="M235" s="160">
        <v>0</v>
      </c>
      <c r="N235" s="167">
        <v>0</v>
      </c>
      <c r="O235" s="165">
        <v>0</v>
      </c>
      <c r="P235" s="165">
        <v>5250</v>
      </c>
      <c r="Q235" s="165">
        <v>0</v>
      </c>
      <c r="R235" s="159">
        <v>0</v>
      </c>
    </row>
    <row r="236" spans="1:18" ht="12.75">
      <c r="A236" s="166">
        <v>5668</v>
      </c>
      <c r="B236" s="166" t="s">
        <v>488</v>
      </c>
      <c r="C236" s="167">
        <v>171.3</v>
      </c>
      <c r="D236" s="165">
        <v>20159</v>
      </c>
      <c r="E236" s="167">
        <v>19741.58</v>
      </c>
      <c r="F236" s="167">
        <v>417.42</v>
      </c>
      <c r="G236" s="160">
        <v>100</v>
      </c>
      <c r="H236" s="165">
        <v>23922</v>
      </c>
      <c r="I236" s="161">
        <v>23922</v>
      </c>
      <c r="J236" s="160">
        <v>100</v>
      </c>
      <c r="K236" s="165">
        <v>0</v>
      </c>
      <c r="L236" s="165">
        <v>0</v>
      </c>
      <c r="M236" s="160">
        <v>0</v>
      </c>
      <c r="N236" s="167">
        <v>0</v>
      </c>
      <c r="O236" s="165">
        <v>0</v>
      </c>
      <c r="P236" s="165">
        <v>0</v>
      </c>
      <c r="Q236" s="165">
        <v>0</v>
      </c>
      <c r="R236" s="159">
        <v>0</v>
      </c>
    </row>
    <row r="237" spans="1:18" ht="12.75">
      <c r="A237" s="166">
        <v>5670</v>
      </c>
      <c r="B237" s="166" t="s">
        <v>489</v>
      </c>
      <c r="C237" s="167">
        <v>524.72</v>
      </c>
      <c r="D237" s="165">
        <v>51383</v>
      </c>
      <c r="E237" s="167">
        <v>50319.05</v>
      </c>
      <c r="F237" s="167">
        <v>1063.95</v>
      </c>
      <c r="G237" s="160">
        <v>100</v>
      </c>
      <c r="H237" s="165">
        <v>63073</v>
      </c>
      <c r="I237" s="161">
        <v>63073</v>
      </c>
      <c r="J237" s="160">
        <v>100</v>
      </c>
      <c r="K237" s="165">
        <v>0</v>
      </c>
      <c r="L237" s="165">
        <v>0</v>
      </c>
      <c r="M237" s="160">
        <v>0</v>
      </c>
      <c r="N237" s="167">
        <v>0</v>
      </c>
      <c r="O237" s="165">
        <v>0</v>
      </c>
      <c r="P237" s="165">
        <v>4350</v>
      </c>
      <c r="Q237" s="165">
        <v>0</v>
      </c>
      <c r="R237" s="159">
        <v>0</v>
      </c>
    </row>
    <row r="238" spans="1:18" ht="12.75">
      <c r="A238" s="166">
        <v>5674</v>
      </c>
      <c r="B238" s="166" t="s">
        <v>490</v>
      </c>
      <c r="C238" s="167">
        <v>164.87</v>
      </c>
      <c r="D238" s="165">
        <v>13103</v>
      </c>
      <c r="E238" s="167">
        <v>12831.69</v>
      </c>
      <c r="F238" s="167">
        <v>271.31</v>
      </c>
      <c r="G238" s="160">
        <v>100</v>
      </c>
      <c r="H238" s="165">
        <v>24968</v>
      </c>
      <c r="I238" s="161">
        <v>24968</v>
      </c>
      <c r="J238" s="160">
        <v>100</v>
      </c>
      <c r="K238" s="165">
        <v>0</v>
      </c>
      <c r="L238" s="165">
        <v>0</v>
      </c>
      <c r="M238" s="160">
        <v>0</v>
      </c>
      <c r="N238" s="167">
        <v>0</v>
      </c>
      <c r="O238" s="165">
        <v>0</v>
      </c>
      <c r="P238" s="165">
        <v>0</v>
      </c>
      <c r="Q238" s="165">
        <v>0</v>
      </c>
      <c r="R238" s="159">
        <v>0</v>
      </c>
    </row>
    <row r="239" spans="1:18" ht="12.75">
      <c r="A239" s="166">
        <v>5676</v>
      </c>
      <c r="B239" s="166" t="s">
        <v>491</v>
      </c>
      <c r="C239" s="167">
        <v>200.6</v>
      </c>
      <c r="D239" s="165">
        <v>15590</v>
      </c>
      <c r="E239" s="167">
        <v>15267.19</v>
      </c>
      <c r="F239" s="167">
        <v>322.81</v>
      </c>
      <c r="G239" s="160">
        <v>100</v>
      </c>
      <c r="H239" s="165">
        <v>40276</v>
      </c>
      <c r="I239" s="161">
        <v>40276</v>
      </c>
      <c r="J239" s="160">
        <v>100</v>
      </c>
      <c r="K239" s="165">
        <v>0</v>
      </c>
      <c r="L239" s="165">
        <v>0</v>
      </c>
      <c r="M239" s="160">
        <v>0</v>
      </c>
      <c r="N239" s="167">
        <v>0</v>
      </c>
      <c r="O239" s="165">
        <v>300</v>
      </c>
      <c r="P239" s="165">
        <v>0</v>
      </c>
      <c r="Q239" s="165">
        <v>0</v>
      </c>
      <c r="R239" s="159">
        <v>0</v>
      </c>
    </row>
    <row r="240" spans="1:18" ht="12.75">
      <c r="A240" s="166">
        <v>5680</v>
      </c>
      <c r="B240" s="166" t="s">
        <v>492</v>
      </c>
      <c r="C240" s="167">
        <v>117.46</v>
      </c>
      <c r="D240" s="165">
        <v>15378</v>
      </c>
      <c r="E240" s="167">
        <v>15059.58</v>
      </c>
      <c r="F240" s="167">
        <v>318.42</v>
      </c>
      <c r="G240" s="160">
        <v>100</v>
      </c>
      <c r="H240" s="165">
        <v>29121</v>
      </c>
      <c r="I240" s="161">
        <v>29121</v>
      </c>
      <c r="J240" s="160">
        <v>100</v>
      </c>
      <c r="K240" s="165">
        <v>0</v>
      </c>
      <c r="L240" s="165">
        <v>0</v>
      </c>
      <c r="M240" s="160">
        <v>0</v>
      </c>
      <c r="N240" s="167">
        <v>0</v>
      </c>
      <c r="O240" s="165">
        <v>0</v>
      </c>
      <c r="P240" s="165">
        <v>4200</v>
      </c>
      <c r="Q240" s="165">
        <v>0</v>
      </c>
      <c r="R240" s="159">
        <v>0</v>
      </c>
    </row>
    <row r="241" spans="1:18" ht="12.75">
      <c r="A241" s="166">
        <v>5682</v>
      </c>
      <c r="B241" s="166" t="s">
        <v>493</v>
      </c>
      <c r="C241" s="167">
        <v>259.78</v>
      </c>
      <c r="D241" s="165">
        <v>20526</v>
      </c>
      <c r="E241" s="167">
        <v>20100.98</v>
      </c>
      <c r="F241" s="167">
        <v>425.02</v>
      </c>
      <c r="G241" s="160">
        <v>100</v>
      </c>
      <c r="H241" s="165">
        <v>53634</v>
      </c>
      <c r="I241" s="161">
        <v>53634</v>
      </c>
      <c r="J241" s="160">
        <v>100</v>
      </c>
      <c r="K241" s="165">
        <v>0</v>
      </c>
      <c r="L241" s="165">
        <v>0</v>
      </c>
      <c r="M241" s="160">
        <v>0</v>
      </c>
      <c r="N241" s="167">
        <v>0</v>
      </c>
      <c r="O241" s="165">
        <v>2731</v>
      </c>
      <c r="P241" s="165">
        <v>0</v>
      </c>
      <c r="Q241" s="165">
        <v>0</v>
      </c>
      <c r="R241" s="159">
        <v>0</v>
      </c>
    </row>
    <row r="242" spans="1:18" ht="12.75">
      <c r="A242" s="166">
        <v>5686</v>
      </c>
      <c r="B242" s="166" t="s">
        <v>494</v>
      </c>
      <c r="C242" s="167">
        <v>1595.32</v>
      </c>
      <c r="D242" s="165">
        <v>135501</v>
      </c>
      <c r="E242" s="167">
        <v>132695.28</v>
      </c>
      <c r="F242" s="167">
        <v>2805.72</v>
      </c>
      <c r="G242" s="160">
        <v>100</v>
      </c>
      <c r="H242" s="165">
        <v>78519</v>
      </c>
      <c r="I242" s="161">
        <v>78519</v>
      </c>
      <c r="J242" s="160">
        <v>100</v>
      </c>
      <c r="K242" s="165">
        <v>0</v>
      </c>
      <c r="L242" s="165">
        <v>0</v>
      </c>
      <c r="M242" s="160">
        <v>0</v>
      </c>
      <c r="N242" s="167">
        <v>222000</v>
      </c>
      <c r="O242" s="165">
        <v>0</v>
      </c>
      <c r="P242" s="165">
        <v>0</v>
      </c>
      <c r="Q242" s="165">
        <v>0</v>
      </c>
      <c r="R242" s="159">
        <v>0</v>
      </c>
    </row>
    <row r="243" spans="1:18" ht="12.75">
      <c r="A243" s="166">
        <v>5688</v>
      </c>
      <c r="B243" s="166" t="s">
        <v>495</v>
      </c>
      <c r="C243" s="167">
        <v>285.83</v>
      </c>
      <c r="D243" s="165">
        <v>24389</v>
      </c>
      <c r="E243" s="167">
        <v>23883.99</v>
      </c>
      <c r="F243" s="167">
        <v>505.01</v>
      </c>
      <c r="G243" s="160">
        <v>100</v>
      </c>
      <c r="H243" s="165">
        <v>17045</v>
      </c>
      <c r="I243" s="161">
        <v>17045</v>
      </c>
      <c r="J243" s="160">
        <v>100</v>
      </c>
      <c r="K243" s="165">
        <v>0</v>
      </c>
      <c r="L243" s="165">
        <v>0</v>
      </c>
      <c r="M243" s="160">
        <v>0</v>
      </c>
      <c r="N243" s="167">
        <v>0</v>
      </c>
      <c r="O243" s="165">
        <v>0</v>
      </c>
      <c r="P243" s="165">
        <v>0</v>
      </c>
      <c r="Q243" s="165">
        <v>0</v>
      </c>
      <c r="R243" s="159">
        <v>0</v>
      </c>
    </row>
    <row r="244" spans="1:18" ht="12.75">
      <c r="A244" s="166">
        <v>5690</v>
      </c>
      <c r="B244" s="166" t="s">
        <v>496</v>
      </c>
      <c r="C244" s="167">
        <v>335.49</v>
      </c>
      <c r="D244" s="165">
        <v>27494</v>
      </c>
      <c r="E244" s="167">
        <v>26924.7</v>
      </c>
      <c r="F244" s="167">
        <v>569.3</v>
      </c>
      <c r="G244" s="160">
        <v>100</v>
      </c>
      <c r="H244" s="165">
        <v>41129</v>
      </c>
      <c r="I244" s="161">
        <v>41129</v>
      </c>
      <c r="J244" s="160">
        <v>100</v>
      </c>
      <c r="K244" s="165">
        <v>0</v>
      </c>
      <c r="L244" s="165">
        <v>0</v>
      </c>
      <c r="M244" s="160">
        <v>0</v>
      </c>
      <c r="N244" s="167">
        <v>0</v>
      </c>
      <c r="O244" s="165">
        <v>1960</v>
      </c>
      <c r="P244" s="165">
        <v>0</v>
      </c>
      <c r="Q244" s="165">
        <v>0</v>
      </c>
      <c r="R244" s="159">
        <v>0</v>
      </c>
    </row>
    <row r="245" spans="1:18" ht="12.75">
      <c r="A245" s="166">
        <v>5694</v>
      </c>
      <c r="B245" s="166" t="s">
        <v>497</v>
      </c>
      <c r="C245" s="167">
        <v>420.94</v>
      </c>
      <c r="D245" s="165">
        <v>35887</v>
      </c>
      <c r="E245" s="167">
        <v>35143.91</v>
      </c>
      <c r="F245" s="167">
        <v>743.09</v>
      </c>
      <c r="G245" s="160">
        <v>100</v>
      </c>
      <c r="H245" s="165">
        <v>35247</v>
      </c>
      <c r="I245" s="161">
        <v>35247</v>
      </c>
      <c r="J245" s="160">
        <v>100</v>
      </c>
      <c r="K245" s="165">
        <v>0</v>
      </c>
      <c r="L245" s="165">
        <v>0</v>
      </c>
      <c r="M245" s="160">
        <v>0</v>
      </c>
      <c r="N245" s="167">
        <v>0</v>
      </c>
      <c r="O245" s="165">
        <v>240</v>
      </c>
      <c r="P245" s="165">
        <v>0</v>
      </c>
      <c r="Q245" s="165">
        <v>0</v>
      </c>
      <c r="R245" s="159">
        <v>0</v>
      </c>
    </row>
    <row r="246" spans="1:18" ht="12.75">
      <c r="A246" s="166">
        <v>5696</v>
      </c>
      <c r="B246" s="166" t="s">
        <v>498</v>
      </c>
      <c r="C246" s="167">
        <v>151.02</v>
      </c>
      <c r="D246" s="165">
        <v>10887</v>
      </c>
      <c r="E246" s="167">
        <v>10661.57</v>
      </c>
      <c r="F246" s="167">
        <v>225.43</v>
      </c>
      <c r="G246" s="160">
        <v>100</v>
      </c>
      <c r="H246" s="165">
        <v>32722</v>
      </c>
      <c r="I246" s="161">
        <v>32722</v>
      </c>
      <c r="J246" s="160">
        <v>100</v>
      </c>
      <c r="K246" s="165">
        <v>0</v>
      </c>
      <c r="L246" s="165">
        <v>0</v>
      </c>
      <c r="M246" s="160">
        <v>0</v>
      </c>
      <c r="N246" s="167">
        <v>0</v>
      </c>
      <c r="O246" s="165">
        <v>2005</v>
      </c>
      <c r="P246" s="165">
        <v>0</v>
      </c>
      <c r="Q246" s="165">
        <v>0</v>
      </c>
      <c r="R246" s="159">
        <v>0</v>
      </c>
    </row>
    <row r="247" spans="1:18" ht="12.75">
      <c r="A247" s="166">
        <v>5698</v>
      </c>
      <c r="B247" s="166" t="s">
        <v>499</v>
      </c>
      <c r="C247" s="167">
        <v>341.1</v>
      </c>
      <c r="D247" s="165">
        <v>34155</v>
      </c>
      <c r="E247" s="167">
        <v>33447.78</v>
      </c>
      <c r="F247" s="167">
        <v>707.22</v>
      </c>
      <c r="G247" s="160">
        <v>100</v>
      </c>
      <c r="H247" s="165">
        <v>28317</v>
      </c>
      <c r="I247" s="161">
        <v>28317</v>
      </c>
      <c r="J247" s="160">
        <v>100</v>
      </c>
      <c r="K247" s="165">
        <v>0</v>
      </c>
      <c r="L247" s="165">
        <v>0</v>
      </c>
      <c r="M247" s="160">
        <v>0</v>
      </c>
      <c r="N247" s="167">
        <v>0</v>
      </c>
      <c r="O247" s="165">
        <v>0</v>
      </c>
      <c r="P247" s="165">
        <v>0</v>
      </c>
      <c r="Q247" s="165">
        <v>0</v>
      </c>
      <c r="R247" s="159">
        <v>0</v>
      </c>
    </row>
    <row r="248" spans="1:19" s="163" customFormat="1" ht="18" customHeight="1">
      <c r="A248" s="168"/>
      <c r="B248" s="157" t="s">
        <v>500</v>
      </c>
      <c r="C248" s="158">
        <v>27462.07</v>
      </c>
      <c r="D248" s="159">
        <v>2240009</v>
      </c>
      <c r="E248" s="158">
        <v>2193626.71</v>
      </c>
      <c r="F248" s="158">
        <v>46382.29</v>
      </c>
      <c r="G248" s="160">
        <v>100</v>
      </c>
      <c r="H248" s="159">
        <v>1603773</v>
      </c>
      <c r="I248" s="159">
        <v>1603773</v>
      </c>
      <c r="J248" s="160">
        <v>100</v>
      </c>
      <c r="K248" s="159">
        <v>0</v>
      </c>
      <c r="L248" s="159">
        <v>0</v>
      </c>
      <c r="M248" s="160">
        <v>0</v>
      </c>
      <c r="N248" s="158">
        <v>956705</v>
      </c>
      <c r="O248" s="159">
        <v>25822</v>
      </c>
      <c r="P248" s="159">
        <v>13800</v>
      </c>
      <c r="Q248" s="159">
        <v>2544304</v>
      </c>
      <c r="R248" s="159">
        <v>2544304</v>
      </c>
      <c r="S248" s="159">
        <v>0</v>
      </c>
    </row>
    <row r="249" spans="1:19" s="163" customFormat="1" ht="18" customHeight="1">
      <c r="A249" s="168"/>
      <c r="B249" s="157" t="s">
        <v>501</v>
      </c>
      <c r="C249" s="158">
        <v>0</v>
      </c>
      <c r="D249" s="159">
        <v>0</v>
      </c>
      <c r="E249" s="158">
        <v>0</v>
      </c>
      <c r="F249" s="158">
        <v>0</v>
      </c>
      <c r="G249" s="160">
        <v>0</v>
      </c>
      <c r="H249" s="159">
        <v>0</v>
      </c>
      <c r="I249" s="161">
        <v>0</v>
      </c>
      <c r="J249" s="160">
        <v>0</v>
      </c>
      <c r="K249" s="159">
        <v>0</v>
      </c>
      <c r="L249" s="159">
        <v>0</v>
      </c>
      <c r="M249" s="160">
        <v>0</v>
      </c>
      <c r="N249" s="158"/>
      <c r="O249" s="159">
        <v>0</v>
      </c>
      <c r="P249" s="159">
        <v>0</v>
      </c>
      <c r="Q249" s="159"/>
      <c r="R249" s="159"/>
      <c r="S249" s="162"/>
    </row>
    <row r="250" spans="1:18" ht="12.75">
      <c r="A250" s="166">
        <v>6000</v>
      </c>
      <c r="B250" s="166" t="s">
        <v>502</v>
      </c>
      <c r="C250" s="167">
        <v>0</v>
      </c>
      <c r="D250" s="165">
        <v>0</v>
      </c>
      <c r="E250" s="167">
        <v>0</v>
      </c>
      <c r="F250" s="167">
        <v>0</v>
      </c>
      <c r="G250" s="160">
        <v>0</v>
      </c>
      <c r="H250" s="165">
        <v>407095</v>
      </c>
      <c r="I250" s="161">
        <v>407095</v>
      </c>
      <c r="J250" s="160">
        <v>100</v>
      </c>
      <c r="K250" s="165">
        <v>0</v>
      </c>
      <c r="L250" s="165">
        <v>0</v>
      </c>
      <c r="M250" s="160">
        <v>0</v>
      </c>
      <c r="N250" s="167">
        <v>10000</v>
      </c>
      <c r="O250" s="165">
        <v>0</v>
      </c>
      <c r="P250" s="165">
        <v>0</v>
      </c>
      <c r="Q250" s="165">
        <v>1401713</v>
      </c>
      <c r="R250" s="165">
        <v>1401713</v>
      </c>
    </row>
    <row r="251" spans="1:18" ht="12.75">
      <c r="A251" s="166">
        <v>6001</v>
      </c>
      <c r="B251" s="166" t="s">
        <v>503</v>
      </c>
      <c r="C251" s="167">
        <v>7150.3</v>
      </c>
      <c r="D251" s="165">
        <v>651571</v>
      </c>
      <c r="E251" s="167">
        <v>638079.38</v>
      </c>
      <c r="F251" s="167">
        <v>13491.62</v>
      </c>
      <c r="G251" s="160">
        <v>100</v>
      </c>
      <c r="H251" s="165">
        <v>51488</v>
      </c>
      <c r="I251" s="161">
        <v>51488</v>
      </c>
      <c r="J251" s="160">
        <v>100</v>
      </c>
      <c r="K251" s="165">
        <v>0</v>
      </c>
      <c r="L251" s="165">
        <v>0</v>
      </c>
      <c r="M251" s="160">
        <v>0</v>
      </c>
      <c r="N251" s="167">
        <v>464000</v>
      </c>
      <c r="O251" s="165">
        <v>0</v>
      </c>
      <c r="P251" s="165">
        <v>0</v>
      </c>
      <c r="Q251" s="165">
        <v>100000</v>
      </c>
      <c r="R251" s="165">
        <v>100000</v>
      </c>
    </row>
    <row r="252" spans="1:18" ht="12.75">
      <c r="A252" s="166">
        <v>6009</v>
      </c>
      <c r="B252" s="166" t="s">
        <v>504</v>
      </c>
      <c r="C252" s="167">
        <v>1735.86</v>
      </c>
      <c r="D252" s="165">
        <v>156925</v>
      </c>
      <c r="E252" s="167">
        <v>153675.66</v>
      </c>
      <c r="F252" s="167">
        <v>3249.34</v>
      </c>
      <c r="G252" s="160">
        <v>100</v>
      </c>
      <c r="H252" s="165">
        <v>31433</v>
      </c>
      <c r="I252" s="161">
        <v>31433</v>
      </c>
      <c r="J252" s="160">
        <v>100</v>
      </c>
      <c r="K252" s="165">
        <v>0</v>
      </c>
      <c r="L252" s="165">
        <v>0</v>
      </c>
      <c r="M252" s="160">
        <v>0</v>
      </c>
      <c r="N252" s="167">
        <v>0</v>
      </c>
      <c r="O252" s="165">
        <v>0</v>
      </c>
      <c r="P252" s="165">
        <v>0</v>
      </c>
      <c r="Q252" s="165">
        <v>0</v>
      </c>
      <c r="R252" s="159">
        <v>0</v>
      </c>
    </row>
    <row r="253" spans="1:18" ht="12.75">
      <c r="A253" s="166">
        <v>6042</v>
      </c>
      <c r="B253" s="166" t="s">
        <v>505</v>
      </c>
      <c r="C253" s="167">
        <v>302.26</v>
      </c>
      <c r="D253" s="165">
        <v>35513</v>
      </c>
      <c r="E253" s="167">
        <v>34777.66</v>
      </c>
      <c r="F253" s="167">
        <v>735.34</v>
      </c>
      <c r="G253" s="160">
        <v>100</v>
      </c>
      <c r="H253" s="165">
        <v>69794</v>
      </c>
      <c r="I253" s="161">
        <v>69794</v>
      </c>
      <c r="J253" s="160">
        <v>100</v>
      </c>
      <c r="K253" s="165">
        <v>0</v>
      </c>
      <c r="L253" s="165">
        <v>0</v>
      </c>
      <c r="M253" s="160">
        <v>0</v>
      </c>
      <c r="N253" s="167">
        <v>0</v>
      </c>
      <c r="O253" s="165">
        <v>0</v>
      </c>
      <c r="P253" s="165">
        <v>0</v>
      </c>
      <c r="Q253" s="165">
        <v>0</v>
      </c>
      <c r="R253" s="159">
        <v>0</v>
      </c>
    </row>
    <row r="254" spans="1:18" ht="12.75">
      <c r="A254" s="166">
        <v>6044</v>
      </c>
      <c r="B254" s="166" t="s">
        <v>506</v>
      </c>
      <c r="C254" s="167">
        <v>137.89</v>
      </c>
      <c r="D254" s="165">
        <v>17466</v>
      </c>
      <c r="E254" s="167">
        <v>17104.34</v>
      </c>
      <c r="F254" s="167">
        <v>361.66</v>
      </c>
      <c r="G254" s="160">
        <v>100</v>
      </c>
      <c r="H254" s="165">
        <v>26960</v>
      </c>
      <c r="I254" s="161">
        <v>26960</v>
      </c>
      <c r="J254" s="160">
        <v>100</v>
      </c>
      <c r="K254" s="165">
        <v>0</v>
      </c>
      <c r="L254" s="165">
        <v>0</v>
      </c>
      <c r="M254" s="160">
        <v>0</v>
      </c>
      <c r="N254" s="167">
        <v>0</v>
      </c>
      <c r="O254" s="165">
        <v>0</v>
      </c>
      <c r="P254" s="165">
        <v>0</v>
      </c>
      <c r="Q254" s="165">
        <v>0</v>
      </c>
      <c r="R254" s="159">
        <v>0</v>
      </c>
    </row>
    <row r="255" spans="1:18" ht="12.75">
      <c r="A255" s="166">
        <v>6046</v>
      </c>
      <c r="B255" s="166" t="s">
        <v>507</v>
      </c>
      <c r="C255" s="167">
        <v>110.95</v>
      </c>
      <c r="D255" s="165">
        <v>20587</v>
      </c>
      <c r="E255" s="167">
        <v>20160.72</v>
      </c>
      <c r="F255" s="167">
        <v>426.28</v>
      </c>
      <c r="G255" s="160">
        <v>100</v>
      </c>
      <c r="H255" s="165">
        <v>18659</v>
      </c>
      <c r="I255" s="161">
        <v>18659</v>
      </c>
      <c r="J255" s="160">
        <v>100</v>
      </c>
      <c r="K255" s="165">
        <v>0</v>
      </c>
      <c r="L255" s="165">
        <v>0</v>
      </c>
      <c r="M255" s="160">
        <v>0</v>
      </c>
      <c r="N255" s="167">
        <v>18700</v>
      </c>
      <c r="O255" s="165">
        <v>0</v>
      </c>
      <c r="P255" s="165">
        <v>0</v>
      </c>
      <c r="Q255" s="165">
        <v>0</v>
      </c>
      <c r="R255" s="159">
        <v>0</v>
      </c>
    </row>
    <row r="256" spans="1:18" ht="12.75">
      <c r="A256" s="166">
        <v>6048</v>
      </c>
      <c r="B256" s="166" t="s">
        <v>508</v>
      </c>
      <c r="C256" s="167">
        <v>108.96</v>
      </c>
      <c r="D256" s="165">
        <v>14129</v>
      </c>
      <c r="E256" s="167">
        <v>13836.44</v>
      </c>
      <c r="F256" s="167">
        <v>292.56</v>
      </c>
      <c r="G256" s="160">
        <v>100</v>
      </c>
      <c r="H256" s="165">
        <v>33022</v>
      </c>
      <c r="I256" s="161">
        <v>33022</v>
      </c>
      <c r="J256" s="160">
        <v>100</v>
      </c>
      <c r="K256" s="165">
        <v>0</v>
      </c>
      <c r="L256" s="165">
        <v>0</v>
      </c>
      <c r="M256" s="160">
        <v>0</v>
      </c>
      <c r="N256" s="167">
        <v>7000</v>
      </c>
      <c r="O256" s="165">
        <v>965</v>
      </c>
      <c r="P256" s="165">
        <v>0</v>
      </c>
      <c r="Q256" s="165">
        <v>0</v>
      </c>
      <c r="R256" s="159">
        <v>0</v>
      </c>
    </row>
    <row r="257" spans="1:18" ht="12.75">
      <c r="A257" s="166">
        <v>6050</v>
      </c>
      <c r="B257" s="166" t="s">
        <v>509</v>
      </c>
      <c r="C257" s="167">
        <v>147.07</v>
      </c>
      <c r="D257" s="165">
        <v>11321</v>
      </c>
      <c r="E257" s="167">
        <v>11086.58</v>
      </c>
      <c r="F257" s="167">
        <v>234.42</v>
      </c>
      <c r="G257" s="160">
        <v>100</v>
      </c>
      <c r="H257" s="165">
        <v>27364</v>
      </c>
      <c r="I257" s="161">
        <v>27364</v>
      </c>
      <c r="J257" s="160">
        <v>100</v>
      </c>
      <c r="K257" s="165">
        <v>0</v>
      </c>
      <c r="L257" s="165">
        <v>0</v>
      </c>
      <c r="M257" s="160">
        <v>0</v>
      </c>
      <c r="N257" s="167">
        <v>0</v>
      </c>
      <c r="O257" s="165">
        <v>0</v>
      </c>
      <c r="P257" s="165">
        <v>0</v>
      </c>
      <c r="Q257" s="165">
        <v>0</v>
      </c>
      <c r="R257" s="159">
        <v>0</v>
      </c>
    </row>
    <row r="258" spans="1:18" ht="12.75">
      <c r="A258" s="166">
        <v>6054</v>
      </c>
      <c r="B258" s="166" t="s">
        <v>510</v>
      </c>
      <c r="C258" s="167">
        <v>231.2</v>
      </c>
      <c r="D258" s="165">
        <v>19587</v>
      </c>
      <c r="E258" s="167">
        <v>19181.43</v>
      </c>
      <c r="F258" s="167">
        <v>405.57</v>
      </c>
      <c r="G258" s="160">
        <v>100</v>
      </c>
      <c r="H258" s="165">
        <v>26233</v>
      </c>
      <c r="I258" s="161">
        <v>26233</v>
      </c>
      <c r="J258" s="160">
        <v>100</v>
      </c>
      <c r="K258" s="165">
        <v>0</v>
      </c>
      <c r="L258" s="165">
        <v>0</v>
      </c>
      <c r="M258" s="160">
        <v>0</v>
      </c>
      <c r="N258" s="167">
        <v>0</v>
      </c>
      <c r="O258" s="165">
        <v>0</v>
      </c>
      <c r="P258" s="165">
        <v>0</v>
      </c>
      <c r="Q258" s="165">
        <v>0</v>
      </c>
      <c r="R258" s="159">
        <v>0</v>
      </c>
    </row>
    <row r="259" spans="1:18" ht="12.75">
      <c r="A259" s="166">
        <v>6056</v>
      </c>
      <c r="B259" s="166" t="s">
        <v>511</v>
      </c>
      <c r="C259" s="167">
        <v>247.42</v>
      </c>
      <c r="D259" s="165">
        <v>29826</v>
      </c>
      <c r="E259" s="167">
        <v>29208.41</v>
      </c>
      <c r="F259" s="167">
        <v>617.59</v>
      </c>
      <c r="G259" s="160">
        <v>100</v>
      </c>
      <c r="H259" s="165">
        <v>29644</v>
      </c>
      <c r="I259" s="161">
        <v>29644</v>
      </c>
      <c r="J259" s="160">
        <v>100</v>
      </c>
      <c r="K259" s="165">
        <v>0</v>
      </c>
      <c r="L259" s="165">
        <v>0</v>
      </c>
      <c r="M259" s="160">
        <v>0</v>
      </c>
      <c r="N259" s="167">
        <v>10000</v>
      </c>
      <c r="O259" s="165">
        <v>0</v>
      </c>
      <c r="P259" s="165">
        <v>0</v>
      </c>
      <c r="Q259" s="165">
        <v>0</v>
      </c>
      <c r="R259" s="159">
        <v>0</v>
      </c>
    </row>
    <row r="260" spans="1:18" ht="12.75">
      <c r="A260" s="166">
        <v>6058</v>
      </c>
      <c r="B260" s="166" t="s">
        <v>512</v>
      </c>
      <c r="C260" s="167">
        <v>66.06</v>
      </c>
      <c r="D260" s="165">
        <v>10739</v>
      </c>
      <c r="E260" s="167">
        <v>10516.63</v>
      </c>
      <c r="F260" s="167">
        <v>222.37</v>
      </c>
      <c r="G260" s="160">
        <v>100</v>
      </c>
      <c r="H260" s="165">
        <v>30606</v>
      </c>
      <c r="I260" s="161">
        <v>30606</v>
      </c>
      <c r="J260" s="160">
        <v>100</v>
      </c>
      <c r="K260" s="165">
        <v>0</v>
      </c>
      <c r="L260" s="165">
        <v>0</v>
      </c>
      <c r="M260" s="160">
        <v>0</v>
      </c>
      <c r="N260" s="167">
        <v>11700</v>
      </c>
      <c r="O260" s="165">
        <v>0</v>
      </c>
      <c r="P260" s="165">
        <v>0</v>
      </c>
      <c r="Q260" s="165">
        <v>0</v>
      </c>
      <c r="R260" s="159">
        <v>0</v>
      </c>
    </row>
    <row r="261" spans="1:18" ht="12.75">
      <c r="A261" s="166">
        <v>6062</v>
      </c>
      <c r="B261" s="166" t="s">
        <v>513</v>
      </c>
      <c r="C261" s="167">
        <v>262.18</v>
      </c>
      <c r="D261" s="165">
        <v>25657</v>
      </c>
      <c r="E261" s="167">
        <v>25125.74</v>
      </c>
      <c r="F261" s="167">
        <v>531.26</v>
      </c>
      <c r="G261" s="160">
        <v>100</v>
      </c>
      <c r="H261" s="165">
        <v>70077</v>
      </c>
      <c r="I261" s="161">
        <v>70077</v>
      </c>
      <c r="J261" s="160">
        <v>100</v>
      </c>
      <c r="K261" s="165">
        <v>0</v>
      </c>
      <c r="L261" s="165">
        <v>0</v>
      </c>
      <c r="M261" s="160">
        <v>0</v>
      </c>
      <c r="N261" s="167">
        <v>0</v>
      </c>
      <c r="O261" s="165">
        <v>0</v>
      </c>
      <c r="P261" s="165">
        <v>0</v>
      </c>
      <c r="Q261" s="165">
        <v>0</v>
      </c>
      <c r="R261" s="159">
        <v>0</v>
      </c>
    </row>
    <row r="262" spans="1:18" ht="12.75">
      <c r="A262" s="166">
        <v>6064</v>
      </c>
      <c r="B262" s="166" t="s">
        <v>514</v>
      </c>
      <c r="C262" s="167">
        <v>184.23</v>
      </c>
      <c r="D262" s="165">
        <v>24049</v>
      </c>
      <c r="E262" s="167">
        <v>23551.04</v>
      </c>
      <c r="F262" s="167">
        <v>497.96</v>
      </c>
      <c r="G262" s="160">
        <v>100</v>
      </c>
      <c r="H262" s="165">
        <v>34312</v>
      </c>
      <c r="I262" s="161">
        <v>34312</v>
      </c>
      <c r="J262" s="160">
        <v>100</v>
      </c>
      <c r="K262" s="165">
        <v>0</v>
      </c>
      <c r="L262" s="165">
        <v>0</v>
      </c>
      <c r="M262" s="160">
        <v>0</v>
      </c>
      <c r="N262" s="167">
        <v>0</v>
      </c>
      <c r="O262" s="165">
        <v>0</v>
      </c>
      <c r="P262" s="165">
        <v>0</v>
      </c>
      <c r="Q262" s="165">
        <v>0</v>
      </c>
      <c r="R262" s="159">
        <v>0</v>
      </c>
    </row>
    <row r="263" spans="1:18" ht="12.75">
      <c r="A263" s="166">
        <v>6068</v>
      </c>
      <c r="B263" s="166" t="s">
        <v>515</v>
      </c>
      <c r="C263" s="167">
        <v>103.47</v>
      </c>
      <c r="D263" s="165">
        <v>15253</v>
      </c>
      <c r="E263" s="167">
        <v>14937.17</v>
      </c>
      <c r="F263" s="167">
        <v>315.83</v>
      </c>
      <c r="G263" s="160">
        <v>100</v>
      </c>
      <c r="H263" s="165">
        <v>43526</v>
      </c>
      <c r="I263" s="161">
        <v>43526</v>
      </c>
      <c r="J263" s="160">
        <v>100</v>
      </c>
      <c r="K263" s="165">
        <v>0</v>
      </c>
      <c r="L263" s="165">
        <v>0</v>
      </c>
      <c r="M263" s="160">
        <v>0</v>
      </c>
      <c r="N263" s="167">
        <v>0</v>
      </c>
      <c r="O263" s="165">
        <v>0</v>
      </c>
      <c r="P263" s="165">
        <v>0</v>
      </c>
      <c r="Q263" s="165">
        <v>0</v>
      </c>
      <c r="R263" s="159">
        <v>0</v>
      </c>
    </row>
    <row r="264" spans="1:18" ht="12.75">
      <c r="A264" s="166">
        <v>6070</v>
      </c>
      <c r="B264" s="166" t="s">
        <v>516</v>
      </c>
      <c r="C264" s="167">
        <v>97.48</v>
      </c>
      <c r="D264" s="165">
        <v>14960</v>
      </c>
      <c r="E264" s="167">
        <v>14650.23</v>
      </c>
      <c r="F264" s="167">
        <v>309.77</v>
      </c>
      <c r="G264" s="160">
        <v>100</v>
      </c>
      <c r="H264" s="165">
        <v>26909</v>
      </c>
      <c r="I264" s="161">
        <v>26909</v>
      </c>
      <c r="J264" s="160">
        <v>100</v>
      </c>
      <c r="K264" s="165">
        <v>0</v>
      </c>
      <c r="L264" s="165">
        <v>0</v>
      </c>
      <c r="M264" s="160">
        <v>0</v>
      </c>
      <c r="N264" s="167">
        <v>0</v>
      </c>
      <c r="O264" s="165">
        <v>0</v>
      </c>
      <c r="P264" s="165">
        <v>0</v>
      </c>
      <c r="Q264" s="165">
        <v>0</v>
      </c>
      <c r="R264" s="159">
        <v>0</v>
      </c>
    </row>
    <row r="265" spans="1:18" ht="12.75">
      <c r="A265" s="166">
        <v>6072</v>
      </c>
      <c r="B265" s="166" t="s">
        <v>517</v>
      </c>
      <c r="C265" s="167">
        <v>137</v>
      </c>
      <c r="D265" s="165">
        <v>10739</v>
      </c>
      <c r="E265" s="167">
        <v>10516.63</v>
      </c>
      <c r="F265" s="167">
        <v>222.37</v>
      </c>
      <c r="G265" s="160">
        <v>100</v>
      </c>
      <c r="H265" s="165">
        <v>54673</v>
      </c>
      <c r="I265" s="161">
        <v>54673</v>
      </c>
      <c r="J265" s="160">
        <v>100</v>
      </c>
      <c r="K265" s="165">
        <v>0</v>
      </c>
      <c r="L265" s="165">
        <v>0</v>
      </c>
      <c r="M265" s="160">
        <v>0</v>
      </c>
      <c r="N265" s="167">
        <v>0</v>
      </c>
      <c r="O265" s="165">
        <v>0</v>
      </c>
      <c r="P265" s="165">
        <v>0</v>
      </c>
      <c r="Q265" s="165">
        <v>0</v>
      </c>
      <c r="R265" s="159">
        <v>0</v>
      </c>
    </row>
    <row r="266" spans="1:18" ht="12.75">
      <c r="A266" s="166">
        <v>6074</v>
      </c>
      <c r="B266" s="166" t="s">
        <v>518</v>
      </c>
      <c r="C266" s="167">
        <v>215.77</v>
      </c>
      <c r="D266" s="165">
        <v>22889</v>
      </c>
      <c r="E266" s="167">
        <v>22415.05</v>
      </c>
      <c r="F266" s="167">
        <v>473.95</v>
      </c>
      <c r="G266" s="160">
        <v>100</v>
      </c>
      <c r="H266" s="165">
        <v>23418</v>
      </c>
      <c r="I266" s="161">
        <v>23418</v>
      </c>
      <c r="J266" s="160">
        <v>100</v>
      </c>
      <c r="K266" s="165">
        <v>0</v>
      </c>
      <c r="L266" s="165">
        <v>0</v>
      </c>
      <c r="M266" s="160">
        <v>0</v>
      </c>
      <c r="N266" s="167">
        <v>12500</v>
      </c>
      <c r="O266" s="165">
        <v>3500</v>
      </c>
      <c r="P266" s="165">
        <v>0</v>
      </c>
      <c r="Q266" s="165">
        <v>0</v>
      </c>
      <c r="R266" s="159">
        <v>0</v>
      </c>
    </row>
    <row r="267" spans="1:18" ht="12.75">
      <c r="A267" s="166">
        <v>6076</v>
      </c>
      <c r="B267" s="166" t="s">
        <v>519</v>
      </c>
      <c r="C267" s="167">
        <v>173</v>
      </c>
      <c r="D267" s="165">
        <v>15702</v>
      </c>
      <c r="E267" s="167">
        <v>15376.87</v>
      </c>
      <c r="F267" s="167">
        <v>325.13</v>
      </c>
      <c r="G267" s="160">
        <v>100</v>
      </c>
      <c r="H267" s="165">
        <v>26177</v>
      </c>
      <c r="I267" s="161">
        <v>26177</v>
      </c>
      <c r="J267" s="160">
        <v>100</v>
      </c>
      <c r="K267" s="165">
        <v>0</v>
      </c>
      <c r="L267" s="165">
        <v>0</v>
      </c>
      <c r="M267" s="160">
        <v>0</v>
      </c>
      <c r="N267" s="167">
        <v>0</v>
      </c>
      <c r="O267" s="165">
        <v>0</v>
      </c>
      <c r="P267" s="165">
        <v>0</v>
      </c>
      <c r="Q267" s="165">
        <v>0</v>
      </c>
      <c r="R267" s="159">
        <v>0</v>
      </c>
    </row>
    <row r="268" spans="1:18" ht="12.75">
      <c r="A268" s="166">
        <v>6078</v>
      </c>
      <c r="B268" s="166" t="s">
        <v>520</v>
      </c>
      <c r="C268" s="167">
        <v>137.67</v>
      </c>
      <c r="D268" s="165">
        <v>15522</v>
      </c>
      <c r="E268" s="167">
        <v>15200.6</v>
      </c>
      <c r="F268" s="167">
        <v>321.4</v>
      </c>
      <c r="G268" s="160">
        <v>100</v>
      </c>
      <c r="H268" s="165">
        <v>12236</v>
      </c>
      <c r="I268" s="161">
        <v>12236</v>
      </c>
      <c r="J268" s="160">
        <v>100</v>
      </c>
      <c r="K268" s="165">
        <v>0</v>
      </c>
      <c r="L268" s="165">
        <v>0</v>
      </c>
      <c r="M268" s="160">
        <v>0</v>
      </c>
      <c r="N268" s="167">
        <v>0</v>
      </c>
      <c r="O268" s="165">
        <v>0</v>
      </c>
      <c r="P268" s="165">
        <v>0</v>
      </c>
      <c r="Q268" s="165">
        <v>0</v>
      </c>
      <c r="R268" s="159">
        <v>0</v>
      </c>
    </row>
    <row r="269" spans="1:18" ht="12.75">
      <c r="A269" s="166">
        <v>6080</v>
      </c>
      <c r="B269" s="166" t="s">
        <v>521</v>
      </c>
      <c r="C269" s="167">
        <v>34.71</v>
      </c>
      <c r="D269" s="165">
        <v>9170</v>
      </c>
      <c r="E269" s="167">
        <v>8980.12</v>
      </c>
      <c r="F269" s="167">
        <v>189.88</v>
      </c>
      <c r="G269" s="160">
        <v>100</v>
      </c>
      <c r="H269" s="165">
        <v>13705</v>
      </c>
      <c r="I269" s="161">
        <v>13705</v>
      </c>
      <c r="J269" s="160">
        <v>100</v>
      </c>
      <c r="K269" s="165">
        <v>0</v>
      </c>
      <c r="L269" s="165">
        <v>0</v>
      </c>
      <c r="M269" s="160">
        <v>0</v>
      </c>
      <c r="N269" s="167">
        <v>0</v>
      </c>
      <c r="O269" s="165">
        <v>0</v>
      </c>
      <c r="P269" s="165">
        <v>0</v>
      </c>
      <c r="Q269" s="165">
        <v>0</v>
      </c>
      <c r="R269" s="159">
        <v>0</v>
      </c>
    </row>
    <row r="270" spans="1:18" ht="12.75">
      <c r="A270" s="166">
        <v>6084</v>
      </c>
      <c r="B270" s="166" t="s">
        <v>522</v>
      </c>
      <c r="C270" s="167">
        <v>77.79</v>
      </c>
      <c r="D270" s="165">
        <v>6989</v>
      </c>
      <c r="E270" s="167">
        <v>6844.28</v>
      </c>
      <c r="F270" s="167">
        <v>144.72</v>
      </c>
      <c r="G270" s="160">
        <v>100</v>
      </c>
      <c r="H270" s="165">
        <v>39020</v>
      </c>
      <c r="I270" s="161">
        <v>39020</v>
      </c>
      <c r="J270" s="160">
        <v>100</v>
      </c>
      <c r="K270" s="165">
        <v>0</v>
      </c>
      <c r="L270" s="165">
        <v>0</v>
      </c>
      <c r="M270" s="160">
        <v>0</v>
      </c>
      <c r="N270" s="167">
        <v>0</v>
      </c>
      <c r="O270" s="165">
        <v>0</v>
      </c>
      <c r="P270" s="165">
        <v>0</v>
      </c>
      <c r="Q270" s="165">
        <v>0</v>
      </c>
      <c r="R270" s="159">
        <v>0</v>
      </c>
    </row>
    <row r="271" spans="1:18" ht="12.75">
      <c r="A271" s="166">
        <v>6086</v>
      </c>
      <c r="B271" s="166" t="s">
        <v>523</v>
      </c>
      <c r="C271" s="167">
        <v>167.83</v>
      </c>
      <c r="D271" s="165">
        <v>20290</v>
      </c>
      <c r="E271" s="167">
        <v>19869.87</v>
      </c>
      <c r="F271" s="167">
        <v>420.13</v>
      </c>
      <c r="G271" s="160">
        <v>100</v>
      </c>
      <c r="H271" s="165">
        <v>52694</v>
      </c>
      <c r="I271" s="161">
        <v>52694</v>
      </c>
      <c r="J271" s="160">
        <v>100</v>
      </c>
      <c r="K271" s="165">
        <v>0</v>
      </c>
      <c r="L271" s="165">
        <v>0</v>
      </c>
      <c r="M271" s="160">
        <v>0</v>
      </c>
      <c r="N271" s="167">
        <v>12744</v>
      </c>
      <c r="O271" s="165">
        <v>1750</v>
      </c>
      <c r="P271" s="165">
        <v>0</v>
      </c>
      <c r="Q271" s="165">
        <v>0</v>
      </c>
      <c r="R271" s="159">
        <v>0</v>
      </c>
    </row>
    <row r="272" spans="1:18" ht="12.75">
      <c r="A272" s="166">
        <v>6088</v>
      </c>
      <c r="B272" s="166" t="s">
        <v>524</v>
      </c>
      <c r="C272" s="167">
        <v>133.9</v>
      </c>
      <c r="D272" s="165">
        <v>19092</v>
      </c>
      <c r="E272" s="167">
        <v>18696.68</v>
      </c>
      <c r="F272" s="167">
        <v>395.32</v>
      </c>
      <c r="G272" s="160">
        <v>100</v>
      </c>
      <c r="H272" s="165">
        <v>35280</v>
      </c>
      <c r="I272" s="161">
        <v>35280</v>
      </c>
      <c r="J272" s="160">
        <v>100</v>
      </c>
      <c r="K272" s="165">
        <v>0</v>
      </c>
      <c r="L272" s="165">
        <v>0</v>
      </c>
      <c r="M272" s="160">
        <v>0</v>
      </c>
      <c r="N272" s="167">
        <v>32144</v>
      </c>
      <c r="O272" s="165">
        <v>3500</v>
      </c>
      <c r="P272" s="165">
        <v>0</v>
      </c>
      <c r="Q272" s="165">
        <v>0</v>
      </c>
      <c r="R272" s="159">
        <v>0</v>
      </c>
    </row>
    <row r="273" spans="1:18" ht="12.75">
      <c r="A273" s="166">
        <v>6090</v>
      </c>
      <c r="B273" s="166" t="s">
        <v>525</v>
      </c>
      <c r="C273" s="167">
        <v>140.21</v>
      </c>
      <c r="D273" s="165">
        <v>12189</v>
      </c>
      <c r="E273" s="167">
        <v>11936.61</v>
      </c>
      <c r="F273" s="167">
        <v>252.39</v>
      </c>
      <c r="G273" s="160">
        <v>100</v>
      </c>
      <c r="H273" s="165">
        <v>17416</v>
      </c>
      <c r="I273" s="161">
        <v>17416</v>
      </c>
      <c r="J273" s="160">
        <v>100</v>
      </c>
      <c r="K273" s="165">
        <v>0</v>
      </c>
      <c r="L273" s="165">
        <v>0</v>
      </c>
      <c r="M273" s="160">
        <v>0</v>
      </c>
      <c r="N273" s="167">
        <v>0</v>
      </c>
      <c r="O273" s="165">
        <v>0</v>
      </c>
      <c r="P273" s="165">
        <v>0</v>
      </c>
      <c r="Q273" s="165">
        <v>0</v>
      </c>
      <c r="R273" s="159">
        <v>0</v>
      </c>
    </row>
    <row r="274" spans="1:18" ht="12.75">
      <c r="A274" s="166">
        <v>6092</v>
      </c>
      <c r="B274" s="166" t="s">
        <v>526</v>
      </c>
      <c r="C274" s="167">
        <v>193.89</v>
      </c>
      <c r="D274" s="165">
        <v>19082</v>
      </c>
      <c r="E274" s="167">
        <v>18686.88</v>
      </c>
      <c r="F274" s="167">
        <v>395.12</v>
      </c>
      <c r="G274" s="160">
        <v>100</v>
      </c>
      <c r="H274" s="165">
        <v>21527</v>
      </c>
      <c r="I274" s="161">
        <v>21527</v>
      </c>
      <c r="J274" s="160">
        <v>100</v>
      </c>
      <c r="K274" s="165">
        <v>0</v>
      </c>
      <c r="L274" s="165">
        <v>0</v>
      </c>
      <c r="M274" s="160">
        <v>0</v>
      </c>
      <c r="N274" s="167">
        <v>12350</v>
      </c>
      <c r="O274" s="165">
        <v>0</v>
      </c>
      <c r="P274" s="165">
        <v>0</v>
      </c>
      <c r="Q274" s="165">
        <v>0</v>
      </c>
      <c r="R274" s="159">
        <v>0</v>
      </c>
    </row>
    <row r="275" spans="1:18" ht="12.75">
      <c r="A275" s="166">
        <v>6094</v>
      </c>
      <c r="B275" s="166" t="s">
        <v>527</v>
      </c>
      <c r="C275" s="167">
        <v>75.79</v>
      </c>
      <c r="D275" s="165">
        <v>10443</v>
      </c>
      <c r="E275" s="167">
        <v>10226.76</v>
      </c>
      <c r="F275" s="167">
        <v>216.24</v>
      </c>
      <c r="G275" s="160">
        <v>100</v>
      </c>
      <c r="H275" s="165">
        <v>43820</v>
      </c>
      <c r="I275" s="161">
        <v>43820</v>
      </c>
      <c r="J275" s="160">
        <v>100</v>
      </c>
      <c r="K275" s="165">
        <v>0</v>
      </c>
      <c r="L275" s="165">
        <v>0</v>
      </c>
      <c r="M275" s="160">
        <v>0</v>
      </c>
      <c r="N275" s="167">
        <v>8900</v>
      </c>
      <c r="O275" s="165">
        <v>0</v>
      </c>
      <c r="P275" s="165">
        <v>0</v>
      </c>
      <c r="Q275" s="165">
        <v>0</v>
      </c>
      <c r="R275" s="159">
        <v>0</v>
      </c>
    </row>
    <row r="276" spans="1:18" ht="12.75">
      <c r="A276" s="166">
        <v>6096</v>
      </c>
      <c r="B276" s="166" t="s">
        <v>528</v>
      </c>
      <c r="C276" s="167">
        <v>482.28</v>
      </c>
      <c r="D276" s="165">
        <v>45706</v>
      </c>
      <c r="E276" s="167">
        <v>44759.6</v>
      </c>
      <c r="F276" s="167">
        <v>946.4</v>
      </c>
      <c r="G276" s="160">
        <v>100</v>
      </c>
      <c r="H276" s="165">
        <v>28531</v>
      </c>
      <c r="I276" s="161">
        <v>28531</v>
      </c>
      <c r="J276" s="160">
        <v>100</v>
      </c>
      <c r="K276" s="165">
        <v>0</v>
      </c>
      <c r="L276" s="165">
        <v>0</v>
      </c>
      <c r="M276" s="160">
        <v>0</v>
      </c>
      <c r="N276" s="167">
        <v>0</v>
      </c>
      <c r="O276" s="165">
        <v>0</v>
      </c>
      <c r="P276" s="165">
        <v>0</v>
      </c>
      <c r="Q276" s="165">
        <v>0</v>
      </c>
      <c r="R276" s="159">
        <v>0</v>
      </c>
    </row>
    <row r="277" spans="1:19" s="163" customFormat="1" ht="20.25" customHeight="1">
      <c r="A277" s="168"/>
      <c r="B277" s="157" t="s">
        <v>529</v>
      </c>
      <c r="C277" s="158">
        <v>12855.17</v>
      </c>
      <c r="D277" s="159">
        <v>1255396</v>
      </c>
      <c r="E277" s="158">
        <v>1229401.38</v>
      </c>
      <c r="F277" s="158">
        <v>25994.62</v>
      </c>
      <c r="G277" s="160">
        <v>100</v>
      </c>
      <c r="H277" s="159">
        <v>1295619</v>
      </c>
      <c r="I277" s="159">
        <v>1295619</v>
      </c>
      <c r="J277" s="160">
        <v>100</v>
      </c>
      <c r="K277" s="159">
        <v>0</v>
      </c>
      <c r="L277" s="159">
        <v>0</v>
      </c>
      <c r="M277" s="160">
        <v>0</v>
      </c>
      <c r="N277" s="158">
        <v>600038</v>
      </c>
      <c r="O277" s="159">
        <v>9715</v>
      </c>
      <c r="P277" s="159">
        <v>0</v>
      </c>
      <c r="Q277" s="159">
        <v>1501713</v>
      </c>
      <c r="R277" s="159">
        <v>1501713</v>
      </c>
      <c r="S277" s="159">
        <v>0</v>
      </c>
    </row>
    <row r="278" spans="1:19" s="163" customFormat="1" ht="21" customHeight="1">
      <c r="A278" s="168"/>
      <c r="B278" s="157" t="s">
        <v>530</v>
      </c>
      <c r="C278" s="158">
        <v>0</v>
      </c>
      <c r="D278" s="159">
        <v>0</v>
      </c>
      <c r="E278" s="158">
        <v>0</v>
      </c>
      <c r="F278" s="158">
        <v>0</v>
      </c>
      <c r="G278" s="160">
        <v>0</v>
      </c>
      <c r="H278" s="159">
        <v>0</v>
      </c>
      <c r="I278" s="161">
        <v>0</v>
      </c>
      <c r="J278" s="160">
        <v>0</v>
      </c>
      <c r="K278" s="159">
        <v>0</v>
      </c>
      <c r="L278" s="159">
        <v>0</v>
      </c>
      <c r="M278" s="160">
        <v>0</v>
      </c>
      <c r="N278" s="158"/>
      <c r="O278" s="159">
        <v>0</v>
      </c>
      <c r="P278" s="159">
        <v>0</v>
      </c>
      <c r="Q278" s="159"/>
      <c r="R278" s="159"/>
      <c r="S278" s="162"/>
    </row>
    <row r="279" spans="1:18" ht="12.75">
      <c r="A279" s="166">
        <v>6200</v>
      </c>
      <c r="B279" s="166" t="s">
        <v>531</v>
      </c>
      <c r="C279" s="167">
        <v>0</v>
      </c>
      <c r="D279" s="165">
        <v>0</v>
      </c>
      <c r="E279" s="167">
        <v>0</v>
      </c>
      <c r="F279" s="167">
        <v>0</v>
      </c>
      <c r="G279" s="160">
        <v>0</v>
      </c>
      <c r="H279" s="165">
        <v>464361</v>
      </c>
      <c r="I279" s="161">
        <v>464361</v>
      </c>
      <c r="J279" s="160">
        <v>100</v>
      </c>
      <c r="K279" s="165">
        <v>0</v>
      </c>
      <c r="L279" s="165">
        <v>0</v>
      </c>
      <c r="M279" s="160">
        <v>0</v>
      </c>
      <c r="N279" s="167">
        <v>0</v>
      </c>
      <c r="O279" s="165">
        <v>7500</v>
      </c>
      <c r="P279" s="165">
        <v>0</v>
      </c>
      <c r="Q279" s="165">
        <v>3177600</v>
      </c>
      <c r="R279" s="165">
        <v>3177600</v>
      </c>
    </row>
    <row r="280" spans="1:18" ht="12.75">
      <c r="A280" s="166">
        <v>6201</v>
      </c>
      <c r="B280" s="166" t="s">
        <v>532</v>
      </c>
      <c r="C280" s="167">
        <v>12728.31</v>
      </c>
      <c r="D280" s="165">
        <v>966717</v>
      </c>
      <c r="E280" s="167">
        <v>946699.87</v>
      </c>
      <c r="F280" s="167">
        <v>20017.13</v>
      </c>
      <c r="G280" s="160">
        <v>100</v>
      </c>
      <c r="H280" s="165">
        <v>0</v>
      </c>
      <c r="I280" s="161">
        <v>0</v>
      </c>
      <c r="J280" s="160">
        <v>0</v>
      </c>
      <c r="K280" s="165">
        <v>0</v>
      </c>
      <c r="L280" s="165">
        <v>0</v>
      </c>
      <c r="M280" s="160">
        <v>0</v>
      </c>
      <c r="N280" s="167">
        <v>0</v>
      </c>
      <c r="O280" s="165">
        <v>0</v>
      </c>
      <c r="P280" s="165">
        <v>0</v>
      </c>
      <c r="Q280" s="165">
        <v>40000</v>
      </c>
      <c r="R280" s="165">
        <v>40000</v>
      </c>
    </row>
    <row r="281" spans="1:18" ht="12.75">
      <c r="A281" s="166">
        <v>6209</v>
      </c>
      <c r="B281" s="166" t="s">
        <v>533</v>
      </c>
      <c r="C281" s="167">
        <v>2950.73</v>
      </c>
      <c r="D281" s="165">
        <v>183800</v>
      </c>
      <c r="E281" s="167">
        <v>179994.18</v>
      </c>
      <c r="F281" s="167">
        <v>3805.82</v>
      </c>
      <c r="G281" s="160">
        <v>100</v>
      </c>
      <c r="H281" s="165">
        <v>28324</v>
      </c>
      <c r="I281" s="161">
        <v>28324</v>
      </c>
      <c r="J281" s="160">
        <v>100</v>
      </c>
      <c r="K281" s="165">
        <v>0</v>
      </c>
      <c r="L281" s="165">
        <v>0</v>
      </c>
      <c r="M281" s="160">
        <v>0</v>
      </c>
      <c r="N281" s="167">
        <v>0</v>
      </c>
      <c r="O281" s="165">
        <v>0</v>
      </c>
      <c r="P281" s="165">
        <v>0</v>
      </c>
      <c r="Q281" s="165">
        <v>0</v>
      </c>
      <c r="R281" s="159">
        <v>0</v>
      </c>
    </row>
    <row r="282" spans="1:18" ht="12.75">
      <c r="A282" s="166">
        <v>6242</v>
      </c>
      <c r="B282" s="166" t="s">
        <v>534</v>
      </c>
      <c r="C282" s="167">
        <v>975.26</v>
      </c>
      <c r="D282" s="165">
        <v>70790</v>
      </c>
      <c r="E282" s="167">
        <v>69324.2</v>
      </c>
      <c r="F282" s="167">
        <v>1465.8</v>
      </c>
      <c r="G282" s="160">
        <v>100</v>
      </c>
      <c r="H282" s="165">
        <v>49657</v>
      </c>
      <c r="I282" s="161">
        <v>49657</v>
      </c>
      <c r="J282" s="160">
        <v>100</v>
      </c>
      <c r="K282" s="165">
        <v>0</v>
      </c>
      <c r="L282" s="165">
        <v>0</v>
      </c>
      <c r="M282" s="160">
        <v>0</v>
      </c>
      <c r="N282" s="167">
        <v>7800</v>
      </c>
      <c r="O282" s="165">
        <v>0</v>
      </c>
      <c r="P282" s="165">
        <v>0</v>
      </c>
      <c r="Q282" s="165">
        <v>0</v>
      </c>
      <c r="R282" s="159">
        <v>0</v>
      </c>
    </row>
    <row r="283" spans="1:18" ht="12.75">
      <c r="A283" s="166">
        <v>6246</v>
      </c>
      <c r="B283" s="166" t="s">
        <v>535</v>
      </c>
      <c r="C283" s="167">
        <v>386.49</v>
      </c>
      <c r="D283" s="165">
        <v>29179</v>
      </c>
      <c r="E283" s="167">
        <v>28574.81</v>
      </c>
      <c r="F283" s="167">
        <v>604.19</v>
      </c>
      <c r="G283" s="160">
        <v>100</v>
      </c>
      <c r="H283" s="165">
        <v>20375</v>
      </c>
      <c r="I283" s="161">
        <v>20375</v>
      </c>
      <c r="J283" s="160">
        <v>100</v>
      </c>
      <c r="K283" s="165">
        <v>0</v>
      </c>
      <c r="L283" s="165">
        <v>0</v>
      </c>
      <c r="M283" s="160">
        <v>0</v>
      </c>
      <c r="N283" s="167">
        <v>0</v>
      </c>
      <c r="O283" s="165">
        <v>0</v>
      </c>
      <c r="P283" s="165">
        <v>0</v>
      </c>
      <c r="Q283" s="165">
        <v>0</v>
      </c>
      <c r="R283" s="159">
        <v>0</v>
      </c>
    </row>
    <row r="284" spans="1:18" ht="12.75">
      <c r="A284" s="166">
        <v>6250</v>
      </c>
      <c r="B284" s="166" t="s">
        <v>536</v>
      </c>
      <c r="C284" s="167">
        <v>113.52</v>
      </c>
      <c r="D284" s="165">
        <v>13602</v>
      </c>
      <c r="E284" s="167">
        <v>13320.35</v>
      </c>
      <c r="F284" s="167">
        <v>281.65</v>
      </c>
      <c r="G284" s="160">
        <v>100</v>
      </c>
      <c r="H284" s="165">
        <v>40587</v>
      </c>
      <c r="I284" s="161">
        <v>40587</v>
      </c>
      <c r="J284" s="160">
        <v>100</v>
      </c>
      <c r="K284" s="165">
        <v>0</v>
      </c>
      <c r="L284" s="165">
        <v>0</v>
      </c>
      <c r="M284" s="160">
        <v>0</v>
      </c>
      <c r="N284" s="167">
        <v>0</v>
      </c>
      <c r="O284" s="165">
        <v>0</v>
      </c>
      <c r="P284" s="165">
        <v>0</v>
      </c>
      <c r="Q284" s="165">
        <v>0</v>
      </c>
      <c r="R284" s="159">
        <v>0</v>
      </c>
    </row>
    <row r="285" spans="1:18" ht="12.75">
      <c r="A285" s="166">
        <v>6254</v>
      </c>
      <c r="B285" s="166" t="s">
        <v>537</v>
      </c>
      <c r="C285" s="167">
        <v>129.53</v>
      </c>
      <c r="D285" s="165">
        <v>13629</v>
      </c>
      <c r="E285" s="167">
        <v>13346.79</v>
      </c>
      <c r="F285" s="167">
        <v>282.21</v>
      </c>
      <c r="G285" s="160">
        <v>100</v>
      </c>
      <c r="H285" s="165">
        <v>4011</v>
      </c>
      <c r="I285" s="161">
        <v>4011</v>
      </c>
      <c r="J285" s="160">
        <v>100</v>
      </c>
      <c r="K285" s="165">
        <v>0</v>
      </c>
      <c r="L285" s="165">
        <v>0</v>
      </c>
      <c r="M285" s="160">
        <v>0</v>
      </c>
      <c r="N285" s="167">
        <v>4600</v>
      </c>
      <c r="O285" s="165">
        <v>0</v>
      </c>
      <c r="P285" s="165">
        <v>0</v>
      </c>
      <c r="Q285" s="165">
        <v>0</v>
      </c>
      <c r="R285" s="159">
        <v>0</v>
      </c>
    </row>
    <row r="286" spans="1:18" ht="12.75">
      <c r="A286" s="166">
        <v>6258</v>
      </c>
      <c r="B286" s="166" t="s">
        <v>538</v>
      </c>
      <c r="C286" s="167">
        <v>217.51</v>
      </c>
      <c r="D286" s="165">
        <v>17708</v>
      </c>
      <c r="E286" s="167">
        <v>17341.33</v>
      </c>
      <c r="F286" s="167">
        <v>366.67</v>
      </c>
      <c r="G286" s="160">
        <v>100</v>
      </c>
      <c r="H286" s="165">
        <v>25736</v>
      </c>
      <c r="I286" s="161">
        <v>25736</v>
      </c>
      <c r="J286" s="160">
        <v>100</v>
      </c>
      <c r="K286" s="165">
        <v>0</v>
      </c>
      <c r="L286" s="165">
        <v>0</v>
      </c>
      <c r="M286" s="160">
        <v>0</v>
      </c>
      <c r="N286" s="167">
        <v>0</v>
      </c>
      <c r="O286" s="165">
        <v>0</v>
      </c>
      <c r="P286" s="165">
        <v>0</v>
      </c>
      <c r="Q286" s="165">
        <v>0</v>
      </c>
      <c r="R286" s="159">
        <v>0</v>
      </c>
    </row>
    <row r="287" spans="1:18" ht="12.75">
      <c r="A287" s="166">
        <v>6260</v>
      </c>
      <c r="B287" s="166" t="s">
        <v>539</v>
      </c>
      <c r="C287" s="167">
        <v>1146.31</v>
      </c>
      <c r="D287" s="165">
        <v>97079</v>
      </c>
      <c r="E287" s="167">
        <v>95068.85</v>
      </c>
      <c r="F287" s="167">
        <v>2010.15</v>
      </c>
      <c r="G287" s="160">
        <v>100</v>
      </c>
      <c r="H287" s="165">
        <v>36242</v>
      </c>
      <c r="I287" s="161">
        <v>36242</v>
      </c>
      <c r="J287" s="160">
        <v>100</v>
      </c>
      <c r="K287" s="165">
        <v>0</v>
      </c>
      <c r="L287" s="165">
        <v>0</v>
      </c>
      <c r="M287" s="160">
        <v>0</v>
      </c>
      <c r="N287" s="167">
        <v>0</v>
      </c>
      <c r="O287" s="165">
        <v>0</v>
      </c>
      <c r="P287" s="165">
        <v>0</v>
      </c>
      <c r="Q287" s="165">
        <v>0</v>
      </c>
      <c r="R287" s="159">
        <v>0</v>
      </c>
    </row>
    <row r="288" spans="1:18" ht="12.75">
      <c r="A288" s="166">
        <v>6264</v>
      </c>
      <c r="B288" s="166" t="s">
        <v>540</v>
      </c>
      <c r="C288" s="167">
        <v>296.44</v>
      </c>
      <c r="D288" s="165">
        <v>26836</v>
      </c>
      <c r="E288" s="167">
        <v>26280.33</v>
      </c>
      <c r="F288" s="167">
        <v>555.67</v>
      </c>
      <c r="G288" s="160">
        <v>100</v>
      </c>
      <c r="H288" s="165">
        <v>51697</v>
      </c>
      <c r="I288" s="161">
        <v>51697</v>
      </c>
      <c r="J288" s="160">
        <v>100</v>
      </c>
      <c r="K288" s="165">
        <v>0</v>
      </c>
      <c r="L288" s="165">
        <v>0</v>
      </c>
      <c r="M288" s="160">
        <v>0</v>
      </c>
      <c r="N288" s="167">
        <v>0</v>
      </c>
      <c r="O288" s="165">
        <v>0</v>
      </c>
      <c r="P288" s="165">
        <v>0</v>
      </c>
      <c r="Q288" s="165">
        <v>0</v>
      </c>
      <c r="R288" s="159">
        <v>0</v>
      </c>
    </row>
    <row r="289" spans="1:18" ht="12.75">
      <c r="A289" s="166">
        <v>6268</v>
      </c>
      <c r="B289" s="166" t="s">
        <v>541</v>
      </c>
      <c r="C289" s="167">
        <v>125.38</v>
      </c>
      <c r="D289" s="165">
        <v>15197</v>
      </c>
      <c r="E289" s="167">
        <v>14882.33</v>
      </c>
      <c r="F289" s="167">
        <v>314.67</v>
      </c>
      <c r="G289" s="160">
        <v>100</v>
      </c>
      <c r="H289" s="165">
        <v>16728</v>
      </c>
      <c r="I289" s="161">
        <v>16728</v>
      </c>
      <c r="J289" s="160">
        <v>100</v>
      </c>
      <c r="K289" s="165">
        <v>0</v>
      </c>
      <c r="L289" s="165">
        <v>0</v>
      </c>
      <c r="M289" s="160">
        <v>0</v>
      </c>
      <c r="N289" s="167">
        <v>10000</v>
      </c>
      <c r="O289" s="165">
        <v>0</v>
      </c>
      <c r="P289" s="165">
        <v>0</v>
      </c>
      <c r="Q289" s="165">
        <v>0</v>
      </c>
      <c r="R289" s="159">
        <v>0</v>
      </c>
    </row>
    <row r="290" spans="1:18" ht="12.75">
      <c r="A290" s="166">
        <v>6272</v>
      </c>
      <c r="B290" s="166" t="s">
        <v>542</v>
      </c>
      <c r="C290" s="167">
        <v>340.75</v>
      </c>
      <c r="D290" s="165">
        <v>29370</v>
      </c>
      <c r="E290" s="167">
        <v>28761.86</v>
      </c>
      <c r="F290" s="167">
        <v>608.14</v>
      </c>
      <c r="G290" s="160">
        <v>100</v>
      </c>
      <c r="H290" s="165">
        <v>20709</v>
      </c>
      <c r="I290" s="161">
        <v>20709</v>
      </c>
      <c r="J290" s="160">
        <v>100</v>
      </c>
      <c r="K290" s="165">
        <v>0</v>
      </c>
      <c r="L290" s="165">
        <v>0</v>
      </c>
      <c r="M290" s="160">
        <v>0</v>
      </c>
      <c r="N290" s="167">
        <v>13030</v>
      </c>
      <c r="O290" s="165">
        <v>0</v>
      </c>
      <c r="P290" s="165">
        <v>5250</v>
      </c>
      <c r="Q290" s="165">
        <v>15000</v>
      </c>
      <c r="R290" s="165">
        <v>15000</v>
      </c>
    </row>
    <row r="291" spans="1:18" ht="12.75">
      <c r="A291" s="166">
        <v>6274</v>
      </c>
      <c r="B291" s="166" t="s">
        <v>543</v>
      </c>
      <c r="C291" s="167">
        <v>489.65</v>
      </c>
      <c r="D291" s="165">
        <v>42775</v>
      </c>
      <c r="E291" s="167">
        <v>41889.29</v>
      </c>
      <c r="F291" s="167">
        <v>885.71</v>
      </c>
      <c r="G291" s="160">
        <v>100</v>
      </c>
      <c r="H291" s="165">
        <v>11801</v>
      </c>
      <c r="I291" s="161">
        <v>11801</v>
      </c>
      <c r="J291" s="160">
        <v>100</v>
      </c>
      <c r="K291" s="165">
        <v>0</v>
      </c>
      <c r="L291" s="165">
        <v>0</v>
      </c>
      <c r="M291" s="160">
        <v>0</v>
      </c>
      <c r="N291" s="167">
        <v>0</v>
      </c>
      <c r="O291" s="165">
        <v>0</v>
      </c>
      <c r="P291" s="165">
        <v>0</v>
      </c>
      <c r="Q291" s="165">
        <v>0</v>
      </c>
      <c r="R291" s="159">
        <v>0</v>
      </c>
    </row>
    <row r="292" spans="1:18" ht="12.75">
      <c r="A292" s="166">
        <v>6278</v>
      </c>
      <c r="B292" s="166" t="s">
        <v>544</v>
      </c>
      <c r="C292" s="167">
        <v>300.18</v>
      </c>
      <c r="D292" s="165">
        <v>9312</v>
      </c>
      <c r="E292" s="167">
        <v>9119.18</v>
      </c>
      <c r="F292" s="167">
        <v>192.82</v>
      </c>
      <c r="G292" s="160">
        <v>100</v>
      </c>
      <c r="H292" s="165">
        <v>22391</v>
      </c>
      <c r="I292" s="161">
        <v>22391</v>
      </c>
      <c r="J292" s="160">
        <v>100</v>
      </c>
      <c r="K292" s="165">
        <v>0</v>
      </c>
      <c r="L292" s="165">
        <v>0</v>
      </c>
      <c r="M292" s="160">
        <v>0</v>
      </c>
      <c r="N292" s="167">
        <v>0</v>
      </c>
      <c r="O292" s="165">
        <v>0</v>
      </c>
      <c r="P292" s="165">
        <v>0</v>
      </c>
      <c r="Q292" s="165">
        <v>0</v>
      </c>
      <c r="R292" s="159">
        <v>0</v>
      </c>
    </row>
    <row r="293" spans="1:18" ht="12.75">
      <c r="A293" s="166">
        <v>6280</v>
      </c>
      <c r="B293" s="166" t="s">
        <v>545</v>
      </c>
      <c r="C293" s="167">
        <v>546.23</v>
      </c>
      <c r="D293" s="165">
        <v>44314</v>
      </c>
      <c r="E293" s="167">
        <v>43396.42</v>
      </c>
      <c r="F293" s="167">
        <v>917.58</v>
      </c>
      <c r="G293" s="160">
        <v>100</v>
      </c>
      <c r="H293" s="165">
        <v>11335</v>
      </c>
      <c r="I293" s="161">
        <v>11335</v>
      </c>
      <c r="J293" s="160">
        <v>100</v>
      </c>
      <c r="K293" s="165">
        <v>0</v>
      </c>
      <c r="L293" s="165">
        <v>0</v>
      </c>
      <c r="M293" s="160">
        <v>0</v>
      </c>
      <c r="N293" s="167">
        <v>0</v>
      </c>
      <c r="O293" s="165">
        <v>0</v>
      </c>
      <c r="P293" s="165">
        <v>0</v>
      </c>
      <c r="Q293" s="165">
        <v>0</v>
      </c>
      <c r="R293" s="159">
        <v>0</v>
      </c>
    </row>
    <row r="294" spans="1:18" ht="12.75">
      <c r="A294" s="166">
        <v>6282</v>
      </c>
      <c r="B294" s="166" t="s">
        <v>546</v>
      </c>
      <c r="C294" s="167">
        <v>711.43</v>
      </c>
      <c r="D294" s="165">
        <v>34485</v>
      </c>
      <c r="E294" s="167">
        <v>33770.94</v>
      </c>
      <c r="F294" s="167">
        <v>714.06</v>
      </c>
      <c r="G294" s="160">
        <v>100</v>
      </c>
      <c r="H294" s="165">
        <v>39222</v>
      </c>
      <c r="I294" s="161">
        <v>39222</v>
      </c>
      <c r="J294" s="160">
        <v>100</v>
      </c>
      <c r="K294" s="165">
        <v>0</v>
      </c>
      <c r="L294" s="165">
        <v>0</v>
      </c>
      <c r="M294" s="160">
        <v>0</v>
      </c>
      <c r="N294" s="167">
        <v>20000</v>
      </c>
      <c r="O294" s="165">
        <v>3500</v>
      </c>
      <c r="P294" s="165">
        <v>0</v>
      </c>
      <c r="Q294" s="165">
        <v>0</v>
      </c>
      <c r="R294" s="159">
        <v>0</v>
      </c>
    </row>
    <row r="295" spans="1:18" ht="12.75">
      <c r="A295" s="166">
        <v>6284</v>
      </c>
      <c r="B295" s="166" t="s">
        <v>547</v>
      </c>
      <c r="C295" s="167">
        <v>841.39</v>
      </c>
      <c r="D295" s="165">
        <v>94010</v>
      </c>
      <c r="E295" s="167">
        <v>92063.4</v>
      </c>
      <c r="F295" s="167">
        <v>1946.6</v>
      </c>
      <c r="G295" s="160">
        <v>100</v>
      </c>
      <c r="H295" s="165">
        <v>0</v>
      </c>
      <c r="I295" s="161">
        <v>0</v>
      </c>
      <c r="J295" s="160">
        <v>0</v>
      </c>
      <c r="K295" s="165">
        <v>0</v>
      </c>
      <c r="L295" s="165">
        <v>0</v>
      </c>
      <c r="M295" s="160">
        <v>0</v>
      </c>
      <c r="N295" s="167">
        <v>0</v>
      </c>
      <c r="O295" s="165">
        <v>1400</v>
      </c>
      <c r="P295" s="165">
        <v>0</v>
      </c>
      <c r="Q295" s="165">
        <v>0</v>
      </c>
      <c r="R295" s="159">
        <v>0</v>
      </c>
    </row>
    <row r="296" spans="1:18" ht="12.75">
      <c r="A296" s="166">
        <v>6290</v>
      </c>
      <c r="B296" s="166" t="s">
        <v>548</v>
      </c>
      <c r="C296" s="167">
        <v>154.58</v>
      </c>
      <c r="D296" s="165">
        <v>17091</v>
      </c>
      <c r="E296" s="167">
        <v>16737.11</v>
      </c>
      <c r="F296" s="167">
        <v>353.89</v>
      </c>
      <c r="G296" s="160">
        <v>100</v>
      </c>
      <c r="H296" s="165">
        <v>27872</v>
      </c>
      <c r="I296" s="161">
        <v>27872</v>
      </c>
      <c r="J296" s="160">
        <v>100</v>
      </c>
      <c r="K296" s="165">
        <v>0</v>
      </c>
      <c r="L296" s="165">
        <v>0</v>
      </c>
      <c r="M296" s="160">
        <v>0</v>
      </c>
      <c r="N296" s="167">
        <v>0</v>
      </c>
      <c r="O296" s="165">
        <v>0</v>
      </c>
      <c r="P296" s="165">
        <v>0</v>
      </c>
      <c r="Q296" s="165">
        <v>0</v>
      </c>
      <c r="R296" s="159">
        <v>0</v>
      </c>
    </row>
    <row r="297" spans="1:18" ht="12.75">
      <c r="A297" s="166">
        <v>6292</v>
      </c>
      <c r="B297" s="166" t="s">
        <v>549</v>
      </c>
      <c r="C297" s="167">
        <v>176.65</v>
      </c>
      <c r="D297" s="165">
        <v>17283</v>
      </c>
      <c r="E297" s="167">
        <v>16925.13</v>
      </c>
      <c r="F297" s="167">
        <v>357.87</v>
      </c>
      <c r="G297" s="160">
        <v>100</v>
      </c>
      <c r="H297" s="165">
        <v>44022</v>
      </c>
      <c r="I297" s="161">
        <v>44022</v>
      </c>
      <c r="J297" s="160">
        <v>100</v>
      </c>
      <c r="K297" s="165">
        <v>0</v>
      </c>
      <c r="L297" s="165">
        <v>0</v>
      </c>
      <c r="M297" s="160">
        <v>0</v>
      </c>
      <c r="N297" s="167">
        <v>4000</v>
      </c>
      <c r="O297" s="165">
        <v>0</v>
      </c>
      <c r="P297" s="165">
        <v>0</v>
      </c>
      <c r="Q297" s="165">
        <v>0</v>
      </c>
      <c r="R297" s="159">
        <v>0</v>
      </c>
    </row>
    <row r="298" spans="1:18" ht="12.75">
      <c r="A298" s="166">
        <v>6296</v>
      </c>
      <c r="B298" s="166" t="s">
        <v>550</v>
      </c>
      <c r="C298" s="167">
        <v>306.77</v>
      </c>
      <c r="D298" s="165">
        <v>34912</v>
      </c>
      <c r="E298" s="167">
        <v>34189.1</v>
      </c>
      <c r="F298" s="167">
        <v>722.9</v>
      </c>
      <c r="G298" s="160">
        <v>100</v>
      </c>
      <c r="H298" s="165">
        <v>24244</v>
      </c>
      <c r="I298" s="161">
        <v>24244</v>
      </c>
      <c r="J298" s="160">
        <v>100</v>
      </c>
      <c r="K298" s="165">
        <v>0</v>
      </c>
      <c r="L298" s="165">
        <v>0</v>
      </c>
      <c r="M298" s="160">
        <v>0</v>
      </c>
      <c r="N298" s="167">
        <v>0</v>
      </c>
      <c r="O298" s="165">
        <v>6769</v>
      </c>
      <c r="P298" s="165">
        <v>0</v>
      </c>
      <c r="Q298" s="165">
        <v>0</v>
      </c>
      <c r="R298" s="159">
        <v>0</v>
      </c>
    </row>
    <row r="299" spans="1:19" s="163" customFormat="1" ht="21.75" customHeight="1">
      <c r="A299" s="168"/>
      <c r="B299" s="157" t="s">
        <v>551</v>
      </c>
      <c r="C299" s="158">
        <v>22937.11</v>
      </c>
      <c r="D299" s="159">
        <v>1758089</v>
      </c>
      <c r="E299" s="158">
        <v>1721685.47</v>
      </c>
      <c r="F299" s="158">
        <v>36403.53</v>
      </c>
      <c r="G299" s="160">
        <v>100</v>
      </c>
      <c r="H299" s="159">
        <v>939314</v>
      </c>
      <c r="I299" s="159">
        <v>939314</v>
      </c>
      <c r="J299" s="160">
        <v>100</v>
      </c>
      <c r="K299" s="159">
        <v>0</v>
      </c>
      <c r="L299" s="159">
        <v>0</v>
      </c>
      <c r="M299" s="160">
        <v>0</v>
      </c>
      <c r="N299" s="158">
        <v>59430</v>
      </c>
      <c r="O299" s="159">
        <v>19169</v>
      </c>
      <c r="P299" s="159">
        <v>5250</v>
      </c>
      <c r="Q299" s="159">
        <v>3232600</v>
      </c>
      <c r="R299" s="159">
        <v>3232600</v>
      </c>
      <c r="S299" s="159">
        <v>0</v>
      </c>
    </row>
    <row r="300" spans="1:19" s="163" customFormat="1" ht="22.5" customHeight="1">
      <c r="A300" s="168"/>
      <c r="B300" s="157" t="s">
        <v>552</v>
      </c>
      <c r="C300" s="158">
        <v>0</v>
      </c>
      <c r="D300" s="159">
        <v>0</v>
      </c>
      <c r="E300" s="158">
        <v>0</v>
      </c>
      <c r="F300" s="158">
        <v>0</v>
      </c>
      <c r="G300" s="160">
        <v>0</v>
      </c>
      <c r="H300" s="159">
        <v>0</v>
      </c>
      <c r="I300" s="161">
        <v>0</v>
      </c>
      <c r="J300" s="160">
        <v>0</v>
      </c>
      <c r="K300" s="159">
        <v>0</v>
      </c>
      <c r="L300" s="159">
        <v>0</v>
      </c>
      <c r="M300" s="160">
        <v>0</v>
      </c>
      <c r="N300" s="158"/>
      <c r="O300" s="159">
        <v>0</v>
      </c>
      <c r="P300" s="159">
        <v>0</v>
      </c>
      <c r="Q300" s="159"/>
      <c r="R300" s="159"/>
      <c r="S300" s="162"/>
    </row>
    <row r="301" spans="1:18" ht="12.75">
      <c r="A301" s="166">
        <v>6400</v>
      </c>
      <c r="B301" s="166" t="s">
        <v>553</v>
      </c>
      <c r="C301" s="167">
        <v>0</v>
      </c>
      <c r="D301" s="165">
        <v>0</v>
      </c>
      <c r="E301" s="167">
        <v>0</v>
      </c>
      <c r="F301" s="167">
        <v>0</v>
      </c>
      <c r="G301" s="160">
        <v>0</v>
      </c>
      <c r="H301" s="165">
        <v>463487</v>
      </c>
      <c r="I301" s="161">
        <v>463487</v>
      </c>
      <c r="J301" s="160">
        <v>100</v>
      </c>
      <c r="K301" s="165">
        <v>0</v>
      </c>
      <c r="L301" s="165">
        <v>0</v>
      </c>
      <c r="M301" s="160">
        <v>0</v>
      </c>
      <c r="N301" s="167">
        <v>133600</v>
      </c>
      <c r="O301" s="165">
        <v>7500</v>
      </c>
      <c r="P301" s="165">
        <v>0</v>
      </c>
      <c r="Q301" s="165">
        <v>2197001</v>
      </c>
      <c r="R301" s="165">
        <v>2197001</v>
      </c>
    </row>
    <row r="302" spans="1:18" ht="12.75">
      <c r="A302" s="166">
        <v>6405</v>
      </c>
      <c r="B302" s="166" t="s">
        <v>554</v>
      </c>
      <c r="C302" s="167">
        <v>3632.97</v>
      </c>
      <c r="D302" s="165">
        <v>354647</v>
      </c>
      <c r="E302" s="167">
        <v>347303.58</v>
      </c>
      <c r="F302" s="167">
        <v>7343.42</v>
      </c>
      <c r="G302" s="160">
        <v>100</v>
      </c>
      <c r="H302" s="165">
        <v>5330</v>
      </c>
      <c r="I302" s="161">
        <v>5330</v>
      </c>
      <c r="J302" s="160">
        <v>100</v>
      </c>
      <c r="K302" s="165">
        <v>0</v>
      </c>
      <c r="L302" s="165">
        <v>0</v>
      </c>
      <c r="M302" s="160">
        <v>0</v>
      </c>
      <c r="N302" s="167">
        <v>0</v>
      </c>
      <c r="O302" s="165">
        <v>0</v>
      </c>
      <c r="P302" s="165">
        <v>0</v>
      </c>
      <c r="Q302" s="165">
        <v>0</v>
      </c>
      <c r="R302" s="159">
        <v>0</v>
      </c>
    </row>
    <row r="303" spans="1:18" ht="12.75">
      <c r="A303" s="166">
        <v>6407</v>
      </c>
      <c r="B303" s="166" t="s">
        <v>555</v>
      </c>
      <c r="C303" s="167">
        <v>694.28</v>
      </c>
      <c r="D303" s="165">
        <v>57116</v>
      </c>
      <c r="E303" s="167">
        <v>55933.34</v>
      </c>
      <c r="F303" s="167">
        <v>1182.66</v>
      </c>
      <c r="G303" s="160">
        <v>100</v>
      </c>
      <c r="H303" s="165">
        <v>15677</v>
      </c>
      <c r="I303" s="161">
        <v>15677</v>
      </c>
      <c r="J303" s="160">
        <v>100</v>
      </c>
      <c r="K303" s="165">
        <v>0</v>
      </c>
      <c r="L303" s="165">
        <v>0</v>
      </c>
      <c r="M303" s="160">
        <v>0</v>
      </c>
      <c r="N303" s="167">
        <v>0</v>
      </c>
      <c r="O303" s="165">
        <v>2332</v>
      </c>
      <c r="P303" s="165">
        <v>0</v>
      </c>
      <c r="Q303" s="165">
        <v>0</v>
      </c>
      <c r="R303" s="159">
        <v>0</v>
      </c>
    </row>
    <row r="304" spans="1:18" ht="12.75">
      <c r="A304" s="166">
        <v>6409</v>
      </c>
      <c r="B304" s="166" t="s">
        <v>556</v>
      </c>
      <c r="C304" s="167">
        <v>3825.15</v>
      </c>
      <c r="D304" s="165">
        <v>370961</v>
      </c>
      <c r="E304" s="167">
        <v>363279.77</v>
      </c>
      <c r="F304" s="167">
        <v>7681.23</v>
      </c>
      <c r="G304" s="160">
        <v>100</v>
      </c>
      <c r="H304" s="165">
        <v>0</v>
      </c>
      <c r="I304" s="161">
        <v>0</v>
      </c>
      <c r="J304" s="160">
        <v>0</v>
      </c>
      <c r="K304" s="165">
        <v>10434</v>
      </c>
      <c r="L304" s="165">
        <v>10434</v>
      </c>
      <c r="M304" s="160">
        <v>100</v>
      </c>
      <c r="N304" s="167">
        <v>50000</v>
      </c>
      <c r="O304" s="165">
        <v>3247</v>
      </c>
      <c r="P304" s="165">
        <v>0</v>
      </c>
      <c r="Q304" s="165">
        <v>0</v>
      </c>
      <c r="R304" s="159">
        <v>0</v>
      </c>
    </row>
    <row r="305" spans="1:18" ht="12.75">
      <c r="A305" s="166">
        <v>6413</v>
      </c>
      <c r="B305" s="166" t="s">
        <v>557</v>
      </c>
      <c r="C305" s="167">
        <v>877.85</v>
      </c>
      <c r="D305" s="165">
        <v>52848</v>
      </c>
      <c r="E305" s="167">
        <v>51753.71</v>
      </c>
      <c r="F305" s="167">
        <v>1094.29</v>
      </c>
      <c r="G305" s="160">
        <v>100</v>
      </c>
      <c r="H305" s="165">
        <v>33339</v>
      </c>
      <c r="I305" s="161">
        <v>33339</v>
      </c>
      <c r="J305" s="160">
        <v>100</v>
      </c>
      <c r="K305" s="165">
        <v>0</v>
      </c>
      <c r="L305" s="165">
        <v>0</v>
      </c>
      <c r="M305" s="160">
        <v>0</v>
      </c>
      <c r="N305" s="167">
        <v>0</v>
      </c>
      <c r="O305" s="165">
        <v>0</v>
      </c>
      <c r="P305" s="165">
        <v>0</v>
      </c>
      <c r="Q305" s="165">
        <v>0</v>
      </c>
      <c r="R305" s="159">
        <v>0</v>
      </c>
    </row>
    <row r="306" spans="1:18" ht="12.75">
      <c r="A306" s="166">
        <v>6415</v>
      </c>
      <c r="B306" s="166" t="s">
        <v>558</v>
      </c>
      <c r="C306" s="167">
        <v>2073.01</v>
      </c>
      <c r="D306" s="165">
        <v>138053</v>
      </c>
      <c r="E306" s="167">
        <v>135194.43</v>
      </c>
      <c r="F306" s="167">
        <v>2858.57</v>
      </c>
      <c r="G306" s="160">
        <v>100</v>
      </c>
      <c r="H306" s="165">
        <v>39726</v>
      </c>
      <c r="I306" s="161">
        <v>39726</v>
      </c>
      <c r="J306" s="160">
        <v>100</v>
      </c>
      <c r="K306" s="165">
        <v>0</v>
      </c>
      <c r="L306" s="165">
        <v>0</v>
      </c>
      <c r="M306" s="160">
        <v>0</v>
      </c>
      <c r="N306" s="167">
        <v>0</v>
      </c>
      <c r="O306" s="165">
        <v>1000</v>
      </c>
      <c r="P306" s="165">
        <v>0</v>
      </c>
      <c r="Q306" s="165">
        <v>34000</v>
      </c>
      <c r="R306" s="165">
        <v>34000</v>
      </c>
    </row>
    <row r="307" spans="1:18" ht="12.75">
      <c r="A307" s="166">
        <v>6442</v>
      </c>
      <c r="B307" s="166" t="s">
        <v>559</v>
      </c>
      <c r="C307" s="167">
        <v>429.18</v>
      </c>
      <c r="D307" s="165">
        <v>29973</v>
      </c>
      <c r="E307" s="167">
        <v>29352.37</v>
      </c>
      <c r="F307" s="167">
        <v>620.63</v>
      </c>
      <c r="G307" s="160">
        <v>100</v>
      </c>
      <c r="H307" s="165">
        <v>31472</v>
      </c>
      <c r="I307" s="161">
        <v>31472</v>
      </c>
      <c r="J307" s="160">
        <v>100</v>
      </c>
      <c r="K307" s="165">
        <v>0</v>
      </c>
      <c r="L307" s="165">
        <v>0</v>
      </c>
      <c r="M307" s="160">
        <v>0</v>
      </c>
      <c r="N307" s="167">
        <v>16200</v>
      </c>
      <c r="O307" s="165">
        <v>0</v>
      </c>
      <c r="P307" s="165">
        <v>5250</v>
      </c>
      <c r="Q307" s="165">
        <v>0</v>
      </c>
      <c r="R307" s="159">
        <v>0</v>
      </c>
    </row>
    <row r="308" spans="1:18" ht="12.75">
      <c r="A308" s="166">
        <v>6444</v>
      </c>
      <c r="B308" s="166" t="s">
        <v>560</v>
      </c>
      <c r="C308" s="167">
        <v>262.08</v>
      </c>
      <c r="D308" s="165">
        <v>22953</v>
      </c>
      <c r="E308" s="167">
        <v>22477.73</v>
      </c>
      <c r="F308" s="167">
        <v>475.27</v>
      </c>
      <c r="G308" s="160">
        <v>100</v>
      </c>
      <c r="H308" s="165">
        <v>14802</v>
      </c>
      <c r="I308" s="161">
        <v>14802</v>
      </c>
      <c r="J308" s="160">
        <v>100</v>
      </c>
      <c r="K308" s="165">
        <v>0</v>
      </c>
      <c r="L308" s="165">
        <v>0</v>
      </c>
      <c r="M308" s="160">
        <v>0</v>
      </c>
      <c r="N308" s="167">
        <v>0</v>
      </c>
      <c r="O308" s="165">
        <v>1150</v>
      </c>
      <c r="P308" s="165">
        <v>0</v>
      </c>
      <c r="Q308" s="165">
        <v>0</v>
      </c>
      <c r="R308" s="159">
        <v>0</v>
      </c>
    </row>
    <row r="309" spans="1:18" ht="12.75">
      <c r="A309" s="166">
        <v>6446</v>
      </c>
      <c r="B309" s="166" t="s">
        <v>561</v>
      </c>
      <c r="C309" s="167">
        <v>258.76</v>
      </c>
      <c r="D309" s="165">
        <v>22158</v>
      </c>
      <c r="E309" s="167">
        <v>21699.19</v>
      </c>
      <c r="F309" s="167">
        <v>458.81</v>
      </c>
      <c r="G309" s="160">
        <v>100</v>
      </c>
      <c r="H309" s="165">
        <v>32579</v>
      </c>
      <c r="I309" s="161">
        <v>32579</v>
      </c>
      <c r="J309" s="160">
        <v>100</v>
      </c>
      <c r="K309" s="165">
        <v>0</v>
      </c>
      <c r="L309" s="165">
        <v>0</v>
      </c>
      <c r="M309" s="160">
        <v>0</v>
      </c>
      <c r="N309" s="167">
        <v>12500</v>
      </c>
      <c r="O309" s="165">
        <v>0</v>
      </c>
      <c r="P309" s="165">
        <v>0</v>
      </c>
      <c r="Q309" s="165">
        <v>0</v>
      </c>
      <c r="R309" s="159">
        <v>0</v>
      </c>
    </row>
    <row r="310" spans="1:18" ht="12.75">
      <c r="A310" s="166">
        <v>6448</v>
      </c>
      <c r="B310" s="166" t="s">
        <v>562</v>
      </c>
      <c r="C310" s="167">
        <v>505.21</v>
      </c>
      <c r="D310" s="165">
        <v>38009</v>
      </c>
      <c r="E310" s="167">
        <v>37221.97</v>
      </c>
      <c r="F310" s="167">
        <v>787.03</v>
      </c>
      <c r="G310" s="160">
        <v>100</v>
      </c>
      <c r="H310" s="165">
        <v>58569</v>
      </c>
      <c r="I310" s="161">
        <v>58569</v>
      </c>
      <c r="J310" s="160">
        <v>100</v>
      </c>
      <c r="K310" s="165">
        <v>0</v>
      </c>
      <c r="L310" s="165">
        <v>0</v>
      </c>
      <c r="M310" s="160">
        <v>0</v>
      </c>
      <c r="N310" s="167">
        <v>6000</v>
      </c>
      <c r="O310" s="165">
        <v>0</v>
      </c>
      <c r="P310" s="165">
        <v>5250</v>
      </c>
      <c r="Q310" s="165">
        <v>0</v>
      </c>
      <c r="R310" s="159">
        <v>0</v>
      </c>
    </row>
    <row r="311" spans="1:18" ht="12.75">
      <c r="A311" s="166">
        <v>6450</v>
      </c>
      <c r="B311" s="166" t="s">
        <v>563</v>
      </c>
      <c r="C311" s="167">
        <v>288.14</v>
      </c>
      <c r="D311" s="165">
        <v>24223</v>
      </c>
      <c r="E311" s="167">
        <v>23721.43</v>
      </c>
      <c r="F311" s="167">
        <v>501.57</v>
      </c>
      <c r="G311" s="160">
        <v>100</v>
      </c>
      <c r="H311" s="165">
        <v>25035</v>
      </c>
      <c r="I311" s="161">
        <v>25035</v>
      </c>
      <c r="J311" s="160">
        <v>100</v>
      </c>
      <c r="K311" s="165">
        <v>0</v>
      </c>
      <c r="L311" s="165">
        <v>0</v>
      </c>
      <c r="M311" s="160">
        <v>0</v>
      </c>
      <c r="N311" s="167">
        <v>44800</v>
      </c>
      <c r="O311" s="165">
        <v>3500</v>
      </c>
      <c r="P311" s="165">
        <v>0</v>
      </c>
      <c r="Q311" s="165">
        <v>0</v>
      </c>
      <c r="R311" s="159">
        <v>0</v>
      </c>
    </row>
    <row r="312" spans="1:18" ht="12.75">
      <c r="A312" s="166">
        <v>6452</v>
      </c>
      <c r="B312" s="166" t="s">
        <v>564</v>
      </c>
      <c r="C312" s="167">
        <v>289.62</v>
      </c>
      <c r="D312" s="165">
        <v>20579</v>
      </c>
      <c r="E312" s="167">
        <v>20152.89</v>
      </c>
      <c r="F312" s="167">
        <v>426.11</v>
      </c>
      <c r="G312" s="160">
        <v>100</v>
      </c>
      <c r="H312" s="165">
        <v>14272</v>
      </c>
      <c r="I312" s="161">
        <v>14272</v>
      </c>
      <c r="J312" s="160">
        <v>100</v>
      </c>
      <c r="K312" s="165">
        <v>0</v>
      </c>
      <c r="L312" s="165">
        <v>0</v>
      </c>
      <c r="M312" s="160">
        <v>0</v>
      </c>
      <c r="N312" s="167">
        <v>7000</v>
      </c>
      <c r="O312" s="165">
        <v>1750</v>
      </c>
      <c r="P312" s="165">
        <v>0</v>
      </c>
      <c r="Q312" s="165">
        <v>0</v>
      </c>
      <c r="R312" s="159">
        <v>0</v>
      </c>
    </row>
    <row r="313" spans="1:18" ht="12.75">
      <c r="A313" s="166">
        <v>6454</v>
      </c>
      <c r="B313" s="166" t="s">
        <v>565</v>
      </c>
      <c r="C313" s="167">
        <v>130.71</v>
      </c>
      <c r="D313" s="165">
        <v>13572</v>
      </c>
      <c r="E313" s="167">
        <v>13290.97</v>
      </c>
      <c r="F313" s="167">
        <v>281.03</v>
      </c>
      <c r="G313" s="160">
        <v>100</v>
      </c>
      <c r="H313" s="165">
        <v>13899</v>
      </c>
      <c r="I313" s="161">
        <v>13899</v>
      </c>
      <c r="J313" s="160">
        <v>100</v>
      </c>
      <c r="K313" s="165">
        <v>0</v>
      </c>
      <c r="L313" s="165">
        <v>0</v>
      </c>
      <c r="M313" s="160">
        <v>0</v>
      </c>
      <c r="N313" s="167">
        <v>0</v>
      </c>
      <c r="O313" s="165">
        <v>0</v>
      </c>
      <c r="P313" s="165">
        <v>0</v>
      </c>
      <c r="Q313" s="165">
        <v>0</v>
      </c>
      <c r="R313" s="159">
        <v>0</v>
      </c>
    </row>
    <row r="314" spans="1:18" ht="12.75">
      <c r="A314" s="166">
        <v>6456</v>
      </c>
      <c r="B314" s="166" t="s">
        <v>566</v>
      </c>
      <c r="C314" s="167">
        <v>370.73</v>
      </c>
      <c r="D314" s="165">
        <v>26363</v>
      </c>
      <c r="E314" s="167">
        <v>25817.12</v>
      </c>
      <c r="F314" s="167">
        <v>545.88</v>
      </c>
      <c r="G314" s="160">
        <v>100</v>
      </c>
      <c r="H314" s="165">
        <v>14443</v>
      </c>
      <c r="I314" s="161">
        <v>14443</v>
      </c>
      <c r="J314" s="160">
        <v>100</v>
      </c>
      <c r="K314" s="165">
        <v>0</v>
      </c>
      <c r="L314" s="165">
        <v>0</v>
      </c>
      <c r="M314" s="160">
        <v>0</v>
      </c>
      <c r="N314" s="167">
        <v>0</v>
      </c>
      <c r="O314" s="165">
        <v>0</v>
      </c>
      <c r="P314" s="165">
        <v>0</v>
      </c>
      <c r="Q314" s="165">
        <v>0</v>
      </c>
      <c r="R314" s="159">
        <v>0</v>
      </c>
    </row>
    <row r="315" spans="1:18" ht="12.75">
      <c r="A315" s="166">
        <v>6458</v>
      </c>
      <c r="B315" s="166" t="s">
        <v>567</v>
      </c>
      <c r="C315" s="167">
        <v>274.43</v>
      </c>
      <c r="D315" s="165">
        <v>23609</v>
      </c>
      <c r="E315" s="167">
        <v>23120.15</v>
      </c>
      <c r="F315" s="167">
        <v>488.85</v>
      </c>
      <c r="G315" s="160">
        <v>100</v>
      </c>
      <c r="H315" s="165">
        <v>24930</v>
      </c>
      <c r="I315" s="161">
        <v>24930</v>
      </c>
      <c r="J315" s="160">
        <v>100</v>
      </c>
      <c r="K315" s="165">
        <v>0</v>
      </c>
      <c r="L315" s="165">
        <v>0</v>
      </c>
      <c r="M315" s="160">
        <v>0</v>
      </c>
      <c r="N315" s="167">
        <v>0</v>
      </c>
      <c r="O315" s="165">
        <v>0</v>
      </c>
      <c r="P315" s="165">
        <v>5250</v>
      </c>
      <c r="Q315" s="165">
        <v>0</v>
      </c>
      <c r="R315" s="159">
        <v>0</v>
      </c>
    </row>
    <row r="316" spans="1:18" ht="12.75">
      <c r="A316" s="166">
        <v>6460</v>
      </c>
      <c r="B316" s="166" t="s">
        <v>568</v>
      </c>
      <c r="C316" s="167">
        <v>1424.43</v>
      </c>
      <c r="D316" s="165">
        <v>118959</v>
      </c>
      <c r="E316" s="167">
        <v>116495.8</v>
      </c>
      <c r="F316" s="167">
        <v>2463.2</v>
      </c>
      <c r="G316" s="160">
        <v>100</v>
      </c>
      <c r="H316" s="165">
        <v>15050</v>
      </c>
      <c r="I316" s="161">
        <v>15050</v>
      </c>
      <c r="J316" s="160">
        <v>100</v>
      </c>
      <c r="K316" s="165">
        <v>0</v>
      </c>
      <c r="L316" s="165">
        <v>0</v>
      </c>
      <c r="M316" s="160">
        <v>0</v>
      </c>
      <c r="N316" s="167">
        <v>28120</v>
      </c>
      <c r="O316" s="165">
        <v>0</v>
      </c>
      <c r="P316" s="165">
        <v>0</v>
      </c>
      <c r="Q316" s="165">
        <v>25000</v>
      </c>
      <c r="R316" s="165">
        <v>25000</v>
      </c>
    </row>
    <row r="317" spans="1:18" ht="12.75">
      <c r="A317" s="166">
        <v>6464</v>
      </c>
      <c r="B317" s="166" t="s">
        <v>569</v>
      </c>
      <c r="C317" s="167">
        <v>167.43</v>
      </c>
      <c r="D317" s="165">
        <v>16462</v>
      </c>
      <c r="E317" s="167">
        <v>16121.13</v>
      </c>
      <c r="F317" s="167">
        <v>340.87</v>
      </c>
      <c r="G317" s="160">
        <v>100</v>
      </c>
      <c r="H317" s="165">
        <v>36607</v>
      </c>
      <c r="I317" s="161">
        <v>36607</v>
      </c>
      <c r="J317" s="160">
        <v>100</v>
      </c>
      <c r="K317" s="165">
        <v>0</v>
      </c>
      <c r="L317" s="165">
        <v>0</v>
      </c>
      <c r="M317" s="160">
        <v>0</v>
      </c>
      <c r="N317" s="167">
        <v>4200</v>
      </c>
      <c r="O317" s="165">
        <v>8500</v>
      </c>
      <c r="P317" s="165">
        <v>0</v>
      </c>
      <c r="Q317" s="165">
        <v>0</v>
      </c>
      <c r="R317" s="159">
        <v>0</v>
      </c>
    </row>
    <row r="318" spans="1:18" ht="12.75">
      <c r="A318" s="166">
        <v>6466</v>
      </c>
      <c r="B318" s="166" t="s">
        <v>570</v>
      </c>
      <c r="C318" s="167">
        <v>370.61</v>
      </c>
      <c r="D318" s="165">
        <v>32286</v>
      </c>
      <c r="E318" s="167">
        <v>31617.48</v>
      </c>
      <c r="F318" s="167">
        <v>668.52</v>
      </c>
      <c r="G318" s="160">
        <v>100</v>
      </c>
      <c r="H318" s="165">
        <v>2497</v>
      </c>
      <c r="I318" s="161">
        <v>2497</v>
      </c>
      <c r="J318" s="160">
        <v>100</v>
      </c>
      <c r="K318" s="165">
        <v>0</v>
      </c>
      <c r="L318" s="165">
        <v>0</v>
      </c>
      <c r="M318" s="160">
        <v>0</v>
      </c>
      <c r="N318" s="167">
        <v>31194</v>
      </c>
      <c r="O318" s="165">
        <v>0</v>
      </c>
      <c r="P318" s="165">
        <v>0</v>
      </c>
      <c r="Q318" s="165">
        <v>0</v>
      </c>
      <c r="R318" s="159">
        <v>0</v>
      </c>
    </row>
    <row r="319" spans="1:18" ht="12.75">
      <c r="A319" s="166">
        <v>6468</v>
      </c>
      <c r="B319" s="166" t="s">
        <v>571</v>
      </c>
      <c r="C319" s="167">
        <v>627.01</v>
      </c>
      <c r="D319" s="165">
        <v>53435</v>
      </c>
      <c r="E319" s="167">
        <v>52328.56</v>
      </c>
      <c r="F319" s="167">
        <v>1106.44</v>
      </c>
      <c r="G319" s="160">
        <v>100</v>
      </c>
      <c r="H319" s="165">
        <v>52598</v>
      </c>
      <c r="I319" s="161">
        <v>52598</v>
      </c>
      <c r="J319" s="160">
        <v>100</v>
      </c>
      <c r="K319" s="165">
        <v>0</v>
      </c>
      <c r="L319" s="165">
        <v>0</v>
      </c>
      <c r="M319" s="160">
        <v>0</v>
      </c>
      <c r="N319" s="167">
        <v>0</v>
      </c>
      <c r="O319" s="165">
        <v>0</v>
      </c>
      <c r="P319" s="165">
        <v>4125</v>
      </c>
      <c r="Q319" s="165">
        <v>0</v>
      </c>
      <c r="R319" s="159">
        <v>0</v>
      </c>
    </row>
    <row r="320" spans="1:18" ht="12.75">
      <c r="A320" s="166">
        <v>6472</v>
      </c>
      <c r="B320" s="166" t="s">
        <v>572</v>
      </c>
      <c r="C320" s="167">
        <v>283.94</v>
      </c>
      <c r="D320" s="165">
        <v>19670</v>
      </c>
      <c r="E320" s="167">
        <v>19262.71</v>
      </c>
      <c r="F320" s="167">
        <v>407.29</v>
      </c>
      <c r="G320" s="160">
        <v>100</v>
      </c>
      <c r="H320" s="165">
        <v>3398</v>
      </c>
      <c r="I320" s="161">
        <v>3398</v>
      </c>
      <c r="J320" s="160">
        <v>100</v>
      </c>
      <c r="K320" s="165">
        <v>0</v>
      </c>
      <c r="L320" s="165">
        <v>0</v>
      </c>
      <c r="M320" s="160">
        <v>0</v>
      </c>
      <c r="N320" s="167">
        <v>0</v>
      </c>
      <c r="O320" s="165">
        <v>3500</v>
      </c>
      <c r="P320" s="165">
        <v>0</v>
      </c>
      <c r="Q320" s="165">
        <v>0</v>
      </c>
      <c r="R320" s="159">
        <v>0</v>
      </c>
    </row>
    <row r="321" spans="1:18" ht="12.75">
      <c r="A321" s="166">
        <v>6476</v>
      </c>
      <c r="B321" s="166" t="s">
        <v>573</v>
      </c>
      <c r="C321" s="167">
        <v>451.7</v>
      </c>
      <c r="D321" s="165">
        <v>40718</v>
      </c>
      <c r="E321" s="167">
        <v>39874.88</v>
      </c>
      <c r="F321" s="167">
        <v>843.12</v>
      </c>
      <c r="G321" s="160">
        <v>100</v>
      </c>
      <c r="H321" s="165">
        <v>38278</v>
      </c>
      <c r="I321" s="161">
        <v>38278</v>
      </c>
      <c r="J321" s="160">
        <v>100</v>
      </c>
      <c r="K321" s="165">
        <v>0</v>
      </c>
      <c r="L321" s="165">
        <v>0</v>
      </c>
      <c r="M321" s="160">
        <v>0</v>
      </c>
      <c r="N321" s="167">
        <v>10000</v>
      </c>
      <c r="O321" s="165">
        <v>0</v>
      </c>
      <c r="P321" s="165">
        <v>0</v>
      </c>
      <c r="Q321" s="165">
        <v>0</v>
      </c>
      <c r="R321" s="159">
        <v>0</v>
      </c>
    </row>
    <row r="322" spans="1:18" ht="12.75">
      <c r="A322" s="166">
        <v>6478</v>
      </c>
      <c r="B322" s="166" t="s">
        <v>574</v>
      </c>
      <c r="C322" s="167">
        <v>1493.19</v>
      </c>
      <c r="D322" s="165">
        <v>105426</v>
      </c>
      <c r="E322" s="167">
        <v>103243.02</v>
      </c>
      <c r="F322" s="167">
        <v>2182.98</v>
      </c>
      <c r="G322" s="160">
        <v>100</v>
      </c>
      <c r="H322" s="165">
        <v>34223</v>
      </c>
      <c r="I322" s="161">
        <v>34223</v>
      </c>
      <c r="J322" s="160">
        <v>100</v>
      </c>
      <c r="K322" s="165">
        <v>0</v>
      </c>
      <c r="L322" s="165">
        <v>0</v>
      </c>
      <c r="M322" s="160">
        <v>0</v>
      </c>
      <c r="N322" s="167">
        <v>0</v>
      </c>
      <c r="O322" s="165">
        <v>1650</v>
      </c>
      <c r="P322" s="165">
        <v>0</v>
      </c>
      <c r="Q322" s="165">
        <v>0</v>
      </c>
      <c r="R322" s="159">
        <v>0</v>
      </c>
    </row>
    <row r="323" spans="1:18" ht="12.75">
      <c r="A323" s="166">
        <v>6480</v>
      </c>
      <c r="B323" s="166" t="s">
        <v>575</v>
      </c>
      <c r="C323" s="167">
        <v>349.77</v>
      </c>
      <c r="D323" s="165">
        <v>26004</v>
      </c>
      <c r="E323" s="167">
        <v>25465.55</v>
      </c>
      <c r="F323" s="167">
        <v>538.45</v>
      </c>
      <c r="G323" s="160">
        <v>100</v>
      </c>
      <c r="H323" s="165">
        <v>24518</v>
      </c>
      <c r="I323" s="161">
        <v>24518</v>
      </c>
      <c r="J323" s="160">
        <v>100</v>
      </c>
      <c r="K323" s="165">
        <v>0</v>
      </c>
      <c r="L323" s="165">
        <v>0</v>
      </c>
      <c r="M323" s="160">
        <v>0</v>
      </c>
      <c r="N323" s="167">
        <v>0</v>
      </c>
      <c r="O323" s="165">
        <v>0</v>
      </c>
      <c r="P323" s="165">
        <v>5250</v>
      </c>
      <c r="Q323" s="165">
        <v>0</v>
      </c>
      <c r="R323" s="159">
        <v>0</v>
      </c>
    </row>
    <row r="324" spans="1:18" ht="12.75">
      <c r="A324" s="166">
        <v>6482</v>
      </c>
      <c r="B324" s="166" t="s">
        <v>576</v>
      </c>
      <c r="C324" s="167">
        <v>242.55</v>
      </c>
      <c r="D324" s="165">
        <v>21454</v>
      </c>
      <c r="E324" s="167">
        <v>21009.77</v>
      </c>
      <c r="F324" s="167">
        <v>444.23</v>
      </c>
      <c r="G324" s="160">
        <v>100</v>
      </c>
      <c r="H324" s="165">
        <v>3253</v>
      </c>
      <c r="I324" s="161">
        <v>3253</v>
      </c>
      <c r="J324" s="160">
        <v>100</v>
      </c>
      <c r="K324" s="165">
        <v>0</v>
      </c>
      <c r="L324" s="165">
        <v>0</v>
      </c>
      <c r="M324" s="160">
        <v>0</v>
      </c>
      <c r="N324" s="167">
        <v>0</v>
      </c>
      <c r="O324" s="165">
        <v>0</v>
      </c>
      <c r="P324" s="165">
        <v>0</v>
      </c>
      <c r="Q324" s="165">
        <v>0</v>
      </c>
      <c r="R324" s="159">
        <v>0</v>
      </c>
    </row>
    <row r="325" spans="1:18" ht="12.75">
      <c r="A325" s="166">
        <v>6484</v>
      </c>
      <c r="B325" s="166" t="s">
        <v>577</v>
      </c>
      <c r="C325" s="167">
        <v>460.98</v>
      </c>
      <c r="D325" s="165">
        <v>36380</v>
      </c>
      <c r="E325" s="167">
        <v>35626.71</v>
      </c>
      <c r="F325" s="167">
        <v>753.29</v>
      </c>
      <c r="G325" s="160">
        <v>100</v>
      </c>
      <c r="H325" s="165">
        <v>47016</v>
      </c>
      <c r="I325" s="161">
        <v>47016</v>
      </c>
      <c r="J325" s="160">
        <v>100</v>
      </c>
      <c r="K325" s="165">
        <v>0</v>
      </c>
      <c r="L325" s="165">
        <v>0</v>
      </c>
      <c r="M325" s="160">
        <v>0</v>
      </c>
      <c r="N325" s="167">
        <v>0</v>
      </c>
      <c r="O325" s="165">
        <v>0</v>
      </c>
      <c r="P325" s="165">
        <v>5250</v>
      </c>
      <c r="Q325" s="165">
        <v>0</v>
      </c>
      <c r="R325" s="159">
        <v>0</v>
      </c>
    </row>
    <row r="326" spans="1:18" ht="12.75">
      <c r="A326" s="166">
        <v>6486</v>
      </c>
      <c r="B326" s="166" t="s">
        <v>578</v>
      </c>
      <c r="C326" s="167">
        <v>288.22</v>
      </c>
      <c r="D326" s="165">
        <v>16692</v>
      </c>
      <c r="E326" s="167">
        <v>16346.37</v>
      </c>
      <c r="F326" s="167">
        <v>345.63</v>
      </c>
      <c r="G326" s="160">
        <v>100</v>
      </c>
      <c r="H326" s="165">
        <v>6377</v>
      </c>
      <c r="I326" s="161">
        <v>6377</v>
      </c>
      <c r="J326" s="160">
        <v>100</v>
      </c>
      <c r="K326" s="165">
        <v>0</v>
      </c>
      <c r="L326" s="165">
        <v>0</v>
      </c>
      <c r="M326" s="160">
        <v>0</v>
      </c>
      <c r="N326" s="167">
        <v>0</v>
      </c>
      <c r="O326" s="165">
        <v>0</v>
      </c>
      <c r="P326" s="165">
        <v>0</v>
      </c>
      <c r="Q326" s="165">
        <v>0</v>
      </c>
      <c r="R326" s="159">
        <v>0</v>
      </c>
    </row>
    <row r="327" spans="1:18" ht="12.75">
      <c r="A327" s="166">
        <v>6488</v>
      </c>
      <c r="B327" s="166" t="s">
        <v>579</v>
      </c>
      <c r="C327" s="167">
        <v>350.71</v>
      </c>
      <c r="D327" s="165">
        <v>32760</v>
      </c>
      <c r="E327" s="167">
        <v>32081.66</v>
      </c>
      <c r="F327" s="167">
        <v>678.34</v>
      </c>
      <c r="G327" s="160">
        <v>100</v>
      </c>
      <c r="H327" s="165">
        <v>21244</v>
      </c>
      <c r="I327" s="161">
        <v>21244</v>
      </c>
      <c r="J327" s="160">
        <v>100</v>
      </c>
      <c r="K327" s="165">
        <v>0</v>
      </c>
      <c r="L327" s="165">
        <v>0</v>
      </c>
      <c r="M327" s="160">
        <v>0</v>
      </c>
      <c r="N327" s="167">
        <v>0</v>
      </c>
      <c r="O327" s="165">
        <v>2797</v>
      </c>
      <c r="P327" s="165">
        <v>0</v>
      </c>
      <c r="Q327" s="165">
        <v>0</v>
      </c>
      <c r="R327" s="159">
        <v>0</v>
      </c>
    </row>
    <row r="328" spans="1:18" ht="12.75">
      <c r="A328" s="166">
        <v>6492</v>
      </c>
      <c r="B328" s="166" t="s">
        <v>580</v>
      </c>
      <c r="C328" s="167">
        <v>1314.28</v>
      </c>
      <c r="D328" s="165">
        <v>101350</v>
      </c>
      <c r="E328" s="167">
        <v>99251.42</v>
      </c>
      <c r="F328" s="167">
        <v>2098.58</v>
      </c>
      <c r="G328" s="160">
        <v>100</v>
      </c>
      <c r="H328" s="165">
        <v>63499</v>
      </c>
      <c r="I328" s="161">
        <v>63499</v>
      </c>
      <c r="J328" s="160">
        <v>100</v>
      </c>
      <c r="K328" s="165">
        <v>0</v>
      </c>
      <c r="L328" s="165">
        <v>0</v>
      </c>
      <c r="M328" s="160">
        <v>0</v>
      </c>
      <c r="N328" s="167">
        <v>0</v>
      </c>
      <c r="O328" s="165">
        <v>0</v>
      </c>
      <c r="P328" s="165">
        <v>0</v>
      </c>
      <c r="Q328" s="165">
        <v>0</v>
      </c>
      <c r="R328" s="159">
        <v>0</v>
      </c>
    </row>
    <row r="329" spans="1:18" ht="12.75">
      <c r="A329" s="166">
        <v>6494</v>
      </c>
      <c r="B329" s="166" t="s">
        <v>581</v>
      </c>
      <c r="C329" s="167">
        <v>146.79</v>
      </c>
      <c r="D329" s="165">
        <v>12674</v>
      </c>
      <c r="E329" s="167">
        <v>12411.57</v>
      </c>
      <c r="F329" s="167">
        <v>262.43</v>
      </c>
      <c r="G329" s="160">
        <v>100</v>
      </c>
      <c r="H329" s="165">
        <v>14877</v>
      </c>
      <c r="I329" s="161">
        <v>14877</v>
      </c>
      <c r="J329" s="160">
        <v>100</v>
      </c>
      <c r="K329" s="165">
        <v>0</v>
      </c>
      <c r="L329" s="165">
        <v>0</v>
      </c>
      <c r="M329" s="160">
        <v>0</v>
      </c>
      <c r="N329" s="167">
        <v>0</v>
      </c>
      <c r="O329" s="165">
        <v>0</v>
      </c>
      <c r="P329" s="165">
        <v>0</v>
      </c>
      <c r="Q329" s="165">
        <v>0</v>
      </c>
      <c r="R329" s="159">
        <v>0</v>
      </c>
    </row>
    <row r="330" spans="1:18" ht="15" customHeight="1">
      <c r="A330" s="166">
        <v>6496</v>
      </c>
      <c r="B330" s="166" t="s">
        <v>582</v>
      </c>
      <c r="C330" s="167">
        <v>657.1</v>
      </c>
      <c r="D330" s="165">
        <v>45291</v>
      </c>
      <c r="E330" s="167">
        <v>44353.19</v>
      </c>
      <c r="F330" s="167">
        <v>937.81</v>
      </c>
      <c r="G330" s="160">
        <v>100</v>
      </c>
      <c r="H330" s="165">
        <v>40413</v>
      </c>
      <c r="I330" s="161">
        <v>40413</v>
      </c>
      <c r="J330" s="160">
        <v>100</v>
      </c>
      <c r="K330" s="165">
        <v>0</v>
      </c>
      <c r="L330" s="165">
        <v>0</v>
      </c>
      <c r="M330" s="160">
        <v>0</v>
      </c>
      <c r="N330" s="167">
        <v>0</v>
      </c>
      <c r="O330" s="165">
        <v>0</v>
      </c>
      <c r="P330" s="165">
        <v>0</v>
      </c>
      <c r="Q330" s="165">
        <v>31000</v>
      </c>
      <c r="R330" s="165">
        <v>31000</v>
      </c>
    </row>
    <row r="331" spans="1:18" ht="15" customHeight="1">
      <c r="A331" s="166">
        <v>6498</v>
      </c>
      <c r="B331" s="166" t="s">
        <v>583</v>
      </c>
      <c r="C331" s="167">
        <v>393.35</v>
      </c>
      <c r="D331" s="165">
        <v>30194</v>
      </c>
      <c r="E331" s="167">
        <v>29568.79</v>
      </c>
      <c r="F331" s="167">
        <v>625.21</v>
      </c>
      <c r="G331" s="160">
        <v>100</v>
      </c>
      <c r="H331" s="165">
        <v>26076</v>
      </c>
      <c r="I331" s="161">
        <v>26076</v>
      </c>
      <c r="J331" s="160">
        <v>100</v>
      </c>
      <c r="K331" s="165">
        <v>0</v>
      </c>
      <c r="L331" s="165">
        <v>0</v>
      </c>
      <c r="M331" s="160">
        <v>0</v>
      </c>
      <c r="N331" s="167">
        <v>14300</v>
      </c>
      <c r="O331" s="165">
        <v>0</v>
      </c>
      <c r="P331" s="165">
        <v>5250</v>
      </c>
      <c r="Q331" s="165">
        <v>0</v>
      </c>
      <c r="R331" s="159">
        <v>0</v>
      </c>
    </row>
    <row r="332" spans="1:19" s="163" customFormat="1" ht="18" customHeight="1">
      <c r="A332" s="168"/>
      <c r="B332" s="157" t="s">
        <v>584</v>
      </c>
      <c r="C332" s="158">
        <v>22934.18</v>
      </c>
      <c r="D332" s="159">
        <v>1904819</v>
      </c>
      <c r="E332" s="158">
        <v>1865377.26</v>
      </c>
      <c r="F332" s="158">
        <v>39441.74</v>
      </c>
      <c r="G332" s="160">
        <v>100</v>
      </c>
      <c r="H332" s="159">
        <v>1217484</v>
      </c>
      <c r="I332" s="159">
        <v>1217484</v>
      </c>
      <c r="J332" s="160">
        <v>100</v>
      </c>
      <c r="K332" s="159">
        <v>10434</v>
      </c>
      <c r="L332" s="159">
        <v>10434</v>
      </c>
      <c r="M332" s="160">
        <v>100</v>
      </c>
      <c r="N332" s="158">
        <v>357914</v>
      </c>
      <c r="O332" s="159">
        <v>36926</v>
      </c>
      <c r="P332" s="159">
        <v>35625</v>
      </c>
      <c r="Q332" s="159">
        <v>2287001</v>
      </c>
      <c r="R332" s="159">
        <v>2287001</v>
      </c>
      <c r="S332" s="159">
        <v>0</v>
      </c>
    </row>
    <row r="333" spans="1:19" s="163" customFormat="1" ht="18" customHeight="1">
      <c r="A333" s="168"/>
      <c r="B333" s="157" t="s">
        <v>585</v>
      </c>
      <c r="C333" s="158">
        <v>0</v>
      </c>
      <c r="D333" s="159">
        <v>0</v>
      </c>
      <c r="E333" s="158">
        <v>0</v>
      </c>
      <c r="F333" s="158">
        <v>0</v>
      </c>
      <c r="G333" s="160">
        <v>0</v>
      </c>
      <c r="H333" s="159">
        <v>0</v>
      </c>
      <c r="I333" s="161">
        <v>0</v>
      </c>
      <c r="J333" s="160">
        <v>0</v>
      </c>
      <c r="K333" s="159">
        <v>0</v>
      </c>
      <c r="L333" s="159">
        <v>0</v>
      </c>
      <c r="M333" s="160">
        <v>0</v>
      </c>
      <c r="N333" s="158"/>
      <c r="O333" s="159">
        <v>0</v>
      </c>
      <c r="P333" s="159">
        <v>0</v>
      </c>
      <c r="Q333" s="159"/>
      <c r="R333" s="159"/>
      <c r="S333" s="162"/>
    </row>
    <row r="334" spans="1:18" ht="12.75">
      <c r="A334" s="166">
        <v>6600</v>
      </c>
      <c r="B334" s="166" t="s">
        <v>586</v>
      </c>
      <c r="C334" s="167">
        <v>0</v>
      </c>
      <c r="D334" s="165">
        <v>0</v>
      </c>
      <c r="E334" s="167">
        <v>0</v>
      </c>
      <c r="F334" s="167">
        <v>0</v>
      </c>
      <c r="G334" s="160">
        <v>0</v>
      </c>
      <c r="H334" s="165">
        <v>604340</v>
      </c>
      <c r="I334" s="161">
        <v>604340</v>
      </c>
      <c r="J334" s="160">
        <v>100</v>
      </c>
      <c r="K334" s="165">
        <v>0</v>
      </c>
      <c r="L334" s="165">
        <v>0</v>
      </c>
      <c r="M334" s="160">
        <v>0</v>
      </c>
      <c r="N334" s="167">
        <v>80000</v>
      </c>
      <c r="O334" s="165">
        <v>0</v>
      </c>
      <c r="P334" s="165">
        <v>3750</v>
      </c>
      <c r="Q334" s="165">
        <v>1510106</v>
      </c>
      <c r="R334" s="165">
        <v>1510106</v>
      </c>
    </row>
    <row r="335" spans="1:18" ht="12.75">
      <c r="A335" s="166">
        <v>6601</v>
      </c>
      <c r="B335" s="166" t="s">
        <v>587</v>
      </c>
      <c r="C335" s="167">
        <v>7991.53</v>
      </c>
      <c r="D335" s="165">
        <v>752616</v>
      </c>
      <c r="E335" s="167">
        <v>737032.11</v>
      </c>
      <c r="F335" s="167">
        <v>15583.89</v>
      </c>
      <c r="G335" s="160">
        <v>100</v>
      </c>
      <c r="H335" s="165">
        <v>0</v>
      </c>
      <c r="I335" s="161">
        <v>0</v>
      </c>
      <c r="J335" s="160">
        <v>0</v>
      </c>
      <c r="K335" s="165">
        <v>19401</v>
      </c>
      <c r="L335" s="165">
        <v>19401</v>
      </c>
      <c r="M335" s="160">
        <v>100</v>
      </c>
      <c r="N335" s="167">
        <v>364250</v>
      </c>
      <c r="O335" s="165">
        <v>0</v>
      </c>
      <c r="P335" s="165">
        <v>0</v>
      </c>
      <c r="Q335" s="165">
        <v>440000</v>
      </c>
      <c r="R335" s="165">
        <v>440000</v>
      </c>
    </row>
    <row r="336" spans="1:18" ht="12.75">
      <c r="A336" s="166">
        <v>6605</v>
      </c>
      <c r="B336" s="166" t="s">
        <v>588</v>
      </c>
      <c r="C336" s="167">
        <v>1254.27</v>
      </c>
      <c r="D336" s="165">
        <v>156209</v>
      </c>
      <c r="E336" s="167">
        <v>152974.49</v>
      </c>
      <c r="F336" s="167">
        <v>3234.51</v>
      </c>
      <c r="G336" s="160">
        <v>100</v>
      </c>
      <c r="H336" s="165">
        <v>0</v>
      </c>
      <c r="I336" s="161">
        <v>0</v>
      </c>
      <c r="J336" s="160">
        <v>0</v>
      </c>
      <c r="K336" s="165">
        <v>12970</v>
      </c>
      <c r="L336" s="165">
        <v>12970</v>
      </c>
      <c r="M336" s="160">
        <v>100</v>
      </c>
      <c r="N336" s="167">
        <v>41660</v>
      </c>
      <c r="O336" s="165">
        <v>1750</v>
      </c>
      <c r="P336" s="165">
        <v>0</v>
      </c>
      <c r="Q336" s="165">
        <v>70000</v>
      </c>
      <c r="R336" s="165">
        <v>70000</v>
      </c>
    </row>
    <row r="337" spans="1:18" ht="12.75">
      <c r="A337" s="166">
        <v>6607</v>
      </c>
      <c r="B337" s="166" t="s">
        <v>589</v>
      </c>
      <c r="C337" s="167">
        <v>1272.53</v>
      </c>
      <c r="D337" s="165">
        <v>123280</v>
      </c>
      <c r="E337" s="167">
        <v>120727.33</v>
      </c>
      <c r="F337" s="167">
        <v>2552.67</v>
      </c>
      <c r="G337" s="160">
        <v>100</v>
      </c>
      <c r="H337" s="165">
        <v>7761</v>
      </c>
      <c r="I337" s="161">
        <v>7761</v>
      </c>
      <c r="J337" s="160">
        <v>100</v>
      </c>
      <c r="K337" s="165">
        <v>0</v>
      </c>
      <c r="L337" s="165">
        <v>0</v>
      </c>
      <c r="M337" s="160">
        <v>0</v>
      </c>
      <c r="N337" s="167">
        <v>23000</v>
      </c>
      <c r="O337" s="165">
        <v>0</v>
      </c>
      <c r="P337" s="165">
        <v>0</v>
      </c>
      <c r="Q337" s="165">
        <v>23000</v>
      </c>
      <c r="R337" s="165">
        <v>23000</v>
      </c>
    </row>
    <row r="338" spans="1:19" ht="12.75">
      <c r="A338" s="166">
        <v>6615</v>
      </c>
      <c r="B338" s="166" t="s">
        <v>590</v>
      </c>
      <c r="C338" s="167">
        <v>5824.92</v>
      </c>
      <c r="D338" s="165">
        <v>660399</v>
      </c>
      <c r="E338" s="167">
        <v>646724.58</v>
      </c>
      <c r="F338" s="167">
        <v>13674.42</v>
      </c>
      <c r="G338" s="160">
        <v>100</v>
      </c>
      <c r="H338" s="165">
        <v>0</v>
      </c>
      <c r="I338" s="161">
        <v>0</v>
      </c>
      <c r="J338" s="160">
        <v>0</v>
      </c>
      <c r="K338" s="165">
        <v>135601</v>
      </c>
      <c r="L338" s="165">
        <v>135601</v>
      </c>
      <c r="M338" s="160">
        <v>100</v>
      </c>
      <c r="N338" s="167">
        <v>168469</v>
      </c>
      <c r="O338" s="165">
        <v>5500</v>
      </c>
      <c r="P338" s="165">
        <v>0</v>
      </c>
      <c r="Q338" s="165">
        <v>100000</v>
      </c>
      <c r="R338" s="165">
        <v>100000</v>
      </c>
      <c r="S338" s="101">
        <v>34695</v>
      </c>
    </row>
    <row r="339" spans="1:18" ht="12.75">
      <c r="A339" s="166">
        <v>6617</v>
      </c>
      <c r="B339" s="166" t="s">
        <v>591</v>
      </c>
      <c r="C339" s="167">
        <v>550.62</v>
      </c>
      <c r="D339" s="165">
        <v>43183</v>
      </c>
      <c r="E339" s="167">
        <v>42288.84</v>
      </c>
      <c r="F339" s="167">
        <v>894.16</v>
      </c>
      <c r="G339" s="160">
        <v>100</v>
      </c>
      <c r="H339" s="165">
        <v>87262</v>
      </c>
      <c r="I339" s="161">
        <v>87262</v>
      </c>
      <c r="J339" s="160">
        <v>100</v>
      </c>
      <c r="K339" s="165">
        <v>0</v>
      </c>
      <c r="L339" s="165">
        <v>0</v>
      </c>
      <c r="M339" s="160">
        <v>0</v>
      </c>
      <c r="N339" s="167">
        <v>323000</v>
      </c>
      <c r="O339" s="165">
        <v>0</v>
      </c>
      <c r="P339" s="165">
        <v>0</v>
      </c>
      <c r="Q339" s="165">
        <v>0</v>
      </c>
      <c r="R339" s="159">
        <v>0</v>
      </c>
    </row>
    <row r="340" spans="1:18" ht="12.75">
      <c r="A340" s="166">
        <v>6644</v>
      </c>
      <c r="B340" s="166" t="s">
        <v>592</v>
      </c>
      <c r="C340" s="167">
        <v>108.87</v>
      </c>
      <c r="D340" s="165">
        <v>3931</v>
      </c>
      <c r="E340" s="167">
        <v>3849.6</v>
      </c>
      <c r="F340" s="167">
        <v>81.4</v>
      </c>
      <c r="G340" s="160">
        <v>100</v>
      </c>
      <c r="H340" s="165">
        <v>49830</v>
      </c>
      <c r="I340" s="161">
        <v>49830</v>
      </c>
      <c r="J340" s="160">
        <v>100</v>
      </c>
      <c r="K340" s="165">
        <v>0</v>
      </c>
      <c r="L340" s="165">
        <v>0</v>
      </c>
      <c r="M340" s="160">
        <v>0</v>
      </c>
      <c r="N340" s="167">
        <v>0</v>
      </c>
      <c r="O340" s="165">
        <v>0</v>
      </c>
      <c r="P340" s="165">
        <v>0</v>
      </c>
      <c r="Q340" s="165">
        <v>0</v>
      </c>
      <c r="R340" s="159">
        <v>0</v>
      </c>
    </row>
    <row r="341" spans="1:18" ht="12.75">
      <c r="A341" s="166">
        <v>6648</v>
      </c>
      <c r="B341" s="166" t="s">
        <v>593</v>
      </c>
      <c r="C341" s="167">
        <v>397.39</v>
      </c>
      <c r="D341" s="165">
        <v>42409</v>
      </c>
      <c r="E341" s="167">
        <v>41530.87</v>
      </c>
      <c r="F341" s="167">
        <v>878.13</v>
      </c>
      <c r="G341" s="160">
        <v>100</v>
      </c>
      <c r="H341" s="165">
        <v>31421</v>
      </c>
      <c r="I341" s="161">
        <v>31421</v>
      </c>
      <c r="J341" s="160">
        <v>100</v>
      </c>
      <c r="K341" s="165">
        <v>0</v>
      </c>
      <c r="L341" s="165">
        <v>0</v>
      </c>
      <c r="M341" s="160">
        <v>0</v>
      </c>
      <c r="N341" s="167">
        <v>0</v>
      </c>
      <c r="O341" s="165">
        <v>0</v>
      </c>
      <c r="P341" s="165">
        <v>0</v>
      </c>
      <c r="Q341" s="165">
        <v>0</v>
      </c>
      <c r="R341" s="159">
        <v>0</v>
      </c>
    </row>
    <row r="342" spans="1:18" ht="12.75">
      <c r="A342" s="166">
        <v>6652</v>
      </c>
      <c r="B342" s="166" t="s">
        <v>594</v>
      </c>
      <c r="C342" s="167">
        <v>484.16</v>
      </c>
      <c r="D342" s="165">
        <v>51640</v>
      </c>
      <c r="E342" s="167">
        <v>50570.73</v>
      </c>
      <c r="F342" s="167">
        <v>1069.27</v>
      </c>
      <c r="G342" s="160">
        <v>100</v>
      </c>
      <c r="H342" s="165">
        <v>25315</v>
      </c>
      <c r="I342" s="161">
        <v>25315</v>
      </c>
      <c r="J342" s="160">
        <v>100</v>
      </c>
      <c r="K342" s="165">
        <v>0</v>
      </c>
      <c r="L342" s="165">
        <v>0</v>
      </c>
      <c r="M342" s="160">
        <v>0</v>
      </c>
      <c r="N342" s="167">
        <v>0</v>
      </c>
      <c r="O342" s="165">
        <v>0</v>
      </c>
      <c r="P342" s="165">
        <v>0</v>
      </c>
      <c r="Q342" s="165">
        <v>0</v>
      </c>
      <c r="R342" s="159">
        <v>0</v>
      </c>
    </row>
    <row r="343" spans="1:18" ht="12.75">
      <c r="A343" s="166">
        <v>6656</v>
      </c>
      <c r="B343" s="166" t="s">
        <v>595</v>
      </c>
      <c r="C343" s="167">
        <v>291.68</v>
      </c>
      <c r="D343" s="165">
        <v>40287</v>
      </c>
      <c r="E343" s="167">
        <v>39452.8</v>
      </c>
      <c r="F343" s="167">
        <v>834.2</v>
      </c>
      <c r="G343" s="160">
        <v>100</v>
      </c>
      <c r="H343" s="165">
        <v>47929</v>
      </c>
      <c r="I343" s="161">
        <v>47929</v>
      </c>
      <c r="J343" s="160">
        <v>100</v>
      </c>
      <c r="K343" s="165">
        <v>0</v>
      </c>
      <c r="L343" s="165">
        <v>0</v>
      </c>
      <c r="M343" s="160">
        <v>0</v>
      </c>
      <c r="N343" s="167">
        <v>25000</v>
      </c>
      <c r="O343" s="165">
        <v>0</v>
      </c>
      <c r="P343" s="165">
        <v>0</v>
      </c>
      <c r="Q343" s="165">
        <v>0</v>
      </c>
      <c r="R343" s="159">
        <v>0</v>
      </c>
    </row>
    <row r="344" spans="1:18" ht="12.75">
      <c r="A344" s="166">
        <v>6660</v>
      </c>
      <c r="B344" s="166" t="s">
        <v>596</v>
      </c>
      <c r="C344" s="167">
        <v>717.07</v>
      </c>
      <c r="D344" s="165">
        <v>104533</v>
      </c>
      <c r="E344" s="167">
        <v>102368.51</v>
      </c>
      <c r="F344" s="167">
        <v>2164.49</v>
      </c>
      <c r="G344" s="160">
        <v>100</v>
      </c>
      <c r="H344" s="165">
        <v>31478</v>
      </c>
      <c r="I344" s="161">
        <v>31478</v>
      </c>
      <c r="J344" s="160">
        <v>100</v>
      </c>
      <c r="K344" s="165">
        <v>0</v>
      </c>
      <c r="L344" s="165">
        <v>0</v>
      </c>
      <c r="M344" s="160">
        <v>0</v>
      </c>
      <c r="N344" s="167">
        <v>0</v>
      </c>
      <c r="O344" s="165">
        <v>0</v>
      </c>
      <c r="P344" s="165">
        <v>0</v>
      </c>
      <c r="Q344" s="165">
        <v>0</v>
      </c>
      <c r="R344" s="159">
        <v>0</v>
      </c>
    </row>
    <row r="345" spans="1:18" ht="12.75">
      <c r="A345" s="166">
        <v>6664</v>
      </c>
      <c r="B345" s="166" t="s">
        <v>597</v>
      </c>
      <c r="C345" s="167">
        <v>742.58</v>
      </c>
      <c r="D345" s="165">
        <v>78321</v>
      </c>
      <c r="E345" s="167">
        <v>76699.26</v>
      </c>
      <c r="F345" s="167">
        <v>1621.74</v>
      </c>
      <c r="G345" s="160">
        <v>100</v>
      </c>
      <c r="H345" s="165">
        <v>37692</v>
      </c>
      <c r="I345" s="161">
        <v>37692</v>
      </c>
      <c r="J345" s="160">
        <v>100</v>
      </c>
      <c r="K345" s="165">
        <v>0</v>
      </c>
      <c r="L345" s="165">
        <v>0</v>
      </c>
      <c r="M345" s="160">
        <v>0</v>
      </c>
      <c r="N345" s="167">
        <v>145499</v>
      </c>
      <c r="O345" s="165">
        <v>0</v>
      </c>
      <c r="P345" s="165">
        <v>0</v>
      </c>
      <c r="Q345" s="165">
        <v>0</v>
      </c>
      <c r="R345" s="159">
        <v>0</v>
      </c>
    </row>
    <row r="346" spans="1:18" ht="12.75">
      <c r="A346" s="166">
        <v>6668</v>
      </c>
      <c r="B346" s="166" t="s">
        <v>598</v>
      </c>
      <c r="C346" s="167">
        <v>179.23</v>
      </c>
      <c r="D346" s="165">
        <v>14793</v>
      </c>
      <c r="E346" s="167">
        <v>14486.69</v>
      </c>
      <c r="F346" s="167">
        <v>306.31</v>
      </c>
      <c r="G346" s="160">
        <v>100</v>
      </c>
      <c r="H346" s="165">
        <v>31156</v>
      </c>
      <c r="I346" s="161">
        <v>31156</v>
      </c>
      <c r="J346" s="160">
        <v>100</v>
      </c>
      <c r="K346" s="165">
        <v>0</v>
      </c>
      <c r="L346" s="165">
        <v>0</v>
      </c>
      <c r="M346" s="160">
        <v>0</v>
      </c>
      <c r="N346" s="167">
        <v>1600</v>
      </c>
      <c r="O346" s="165">
        <v>3408</v>
      </c>
      <c r="P346" s="165">
        <v>0</v>
      </c>
      <c r="Q346" s="165">
        <v>0</v>
      </c>
      <c r="R346" s="159">
        <v>0</v>
      </c>
    </row>
    <row r="347" spans="1:18" ht="12.75">
      <c r="A347" s="166">
        <v>6676</v>
      </c>
      <c r="B347" s="166" t="s">
        <v>599</v>
      </c>
      <c r="C347" s="167">
        <v>738.38</v>
      </c>
      <c r="D347" s="165">
        <v>74103</v>
      </c>
      <c r="E347" s="167">
        <v>72568.6</v>
      </c>
      <c r="F347" s="167">
        <v>1534.4</v>
      </c>
      <c r="G347" s="160">
        <v>100</v>
      </c>
      <c r="H347" s="165">
        <v>19453</v>
      </c>
      <c r="I347" s="161">
        <v>19453</v>
      </c>
      <c r="J347" s="160">
        <v>100</v>
      </c>
      <c r="K347" s="165">
        <v>0</v>
      </c>
      <c r="L347" s="165">
        <v>0</v>
      </c>
      <c r="M347" s="160">
        <v>0</v>
      </c>
      <c r="N347" s="167">
        <v>0</v>
      </c>
      <c r="O347" s="165">
        <v>0</v>
      </c>
      <c r="P347" s="165">
        <v>0</v>
      </c>
      <c r="Q347" s="165">
        <v>0</v>
      </c>
      <c r="R347" s="159">
        <v>0</v>
      </c>
    </row>
    <row r="348" spans="1:18" ht="12.75">
      <c r="A348" s="166">
        <v>6680</v>
      </c>
      <c r="B348" s="166" t="s">
        <v>600</v>
      </c>
      <c r="C348" s="167">
        <v>357.92</v>
      </c>
      <c r="D348" s="165">
        <v>32095</v>
      </c>
      <c r="E348" s="167">
        <v>31430.43</v>
      </c>
      <c r="F348" s="167">
        <v>664.57</v>
      </c>
      <c r="G348" s="160">
        <v>100</v>
      </c>
      <c r="H348" s="165">
        <v>33743</v>
      </c>
      <c r="I348" s="161">
        <v>33743</v>
      </c>
      <c r="J348" s="160">
        <v>100</v>
      </c>
      <c r="K348" s="165">
        <v>0</v>
      </c>
      <c r="L348" s="165">
        <v>0</v>
      </c>
      <c r="M348" s="160">
        <v>0</v>
      </c>
      <c r="N348" s="167">
        <v>0</v>
      </c>
      <c r="O348" s="165">
        <v>0</v>
      </c>
      <c r="P348" s="165">
        <v>0</v>
      </c>
      <c r="Q348" s="165">
        <v>0</v>
      </c>
      <c r="R348" s="159">
        <v>0</v>
      </c>
    </row>
    <row r="349" spans="1:18" ht="12.75">
      <c r="A349" s="166">
        <v>6684</v>
      </c>
      <c r="B349" s="166" t="s">
        <v>601</v>
      </c>
      <c r="C349" s="167">
        <v>396.28</v>
      </c>
      <c r="D349" s="165">
        <v>47082</v>
      </c>
      <c r="E349" s="167">
        <v>46107.11</v>
      </c>
      <c r="F349" s="167">
        <v>974.89</v>
      </c>
      <c r="G349" s="160">
        <v>100</v>
      </c>
      <c r="H349" s="165">
        <v>42680</v>
      </c>
      <c r="I349" s="161">
        <v>42680</v>
      </c>
      <c r="J349" s="160">
        <v>100</v>
      </c>
      <c r="K349" s="165">
        <v>0</v>
      </c>
      <c r="L349" s="165">
        <v>0</v>
      </c>
      <c r="M349" s="160">
        <v>0</v>
      </c>
      <c r="N349" s="167">
        <v>0</v>
      </c>
      <c r="O349" s="165">
        <v>0</v>
      </c>
      <c r="P349" s="165">
        <v>0</v>
      </c>
      <c r="Q349" s="165">
        <v>0</v>
      </c>
      <c r="R349" s="159">
        <v>0</v>
      </c>
    </row>
    <row r="350" spans="1:18" ht="12.75">
      <c r="A350" s="166">
        <v>6688</v>
      </c>
      <c r="B350" s="166" t="s">
        <v>602</v>
      </c>
      <c r="C350" s="167">
        <v>415.37</v>
      </c>
      <c r="D350" s="165">
        <v>47681</v>
      </c>
      <c r="E350" s="167">
        <v>46693.7</v>
      </c>
      <c r="F350" s="167">
        <v>987.3</v>
      </c>
      <c r="G350" s="160">
        <v>100</v>
      </c>
      <c r="H350" s="165">
        <v>31473</v>
      </c>
      <c r="I350" s="161">
        <v>31473</v>
      </c>
      <c r="J350" s="160">
        <v>100</v>
      </c>
      <c r="K350" s="165">
        <v>0</v>
      </c>
      <c r="L350" s="165">
        <v>0</v>
      </c>
      <c r="M350" s="160">
        <v>0</v>
      </c>
      <c r="N350" s="167">
        <v>0</v>
      </c>
      <c r="O350" s="165">
        <v>0</v>
      </c>
      <c r="P350" s="165">
        <v>0</v>
      </c>
      <c r="Q350" s="165">
        <v>0</v>
      </c>
      <c r="R350" s="159">
        <v>0</v>
      </c>
    </row>
    <row r="351" spans="1:19" s="163" customFormat="1" ht="18" customHeight="1">
      <c r="A351" s="168"/>
      <c r="B351" s="157" t="s">
        <v>603</v>
      </c>
      <c r="C351" s="158">
        <v>21722.8</v>
      </c>
      <c r="D351" s="159">
        <v>2272562</v>
      </c>
      <c r="E351" s="158">
        <v>2225505.65</v>
      </c>
      <c r="F351" s="158">
        <v>47056.35</v>
      </c>
      <c r="G351" s="160">
        <v>100</v>
      </c>
      <c r="H351" s="159">
        <v>1081533</v>
      </c>
      <c r="I351" s="159">
        <v>1081533</v>
      </c>
      <c r="J351" s="160">
        <v>100</v>
      </c>
      <c r="K351" s="159">
        <v>167972</v>
      </c>
      <c r="L351" s="159">
        <v>167972</v>
      </c>
      <c r="M351" s="160">
        <v>100</v>
      </c>
      <c r="N351" s="158">
        <v>1172478</v>
      </c>
      <c r="O351" s="159">
        <v>10658</v>
      </c>
      <c r="P351" s="159">
        <v>3750</v>
      </c>
      <c r="Q351" s="159">
        <v>2143106</v>
      </c>
      <c r="R351" s="159">
        <v>2143106</v>
      </c>
      <c r="S351" s="159">
        <v>34695</v>
      </c>
    </row>
    <row r="352" spans="1:19" s="163" customFormat="1" ht="18" customHeight="1">
      <c r="A352" s="168"/>
      <c r="B352" s="157" t="s">
        <v>604</v>
      </c>
      <c r="C352" s="158">
        <v>0</v>
      </c>
      <c r="D352" s="159">
        <v>0</v>
      </c>
      <c r="E352" s="158">
        <v>0</v>
      </c>
      <c r="F352" s="158">
        <v>0</v>
      </c>
      <c r="G352" s="160">
        <v>0</v>
      </c>
      <c r="H352" s="159">
        <v>0</v>
      </c>
      <c r="I352" s="161">
        <v>0</v>
      </c>
      <c r="J352" s="160">
        <v>0</v>
      </c>
      <c r="K352" s="159">
        <v>0</v>
      </c>
      <c r="L352" s="159">
        <v>0</v>
      </c>
      <c r="M352" s="160">
        <v>0</v>
      </c>
      <c r="N352" s="158"/>
      <c r="O352" s="159">
        <v>0</v>
      </c>
      <c r="P352" s="159">
        <v>0</v>
      </c>
      <c r="Q352" s="159"/>
      <c r="R352" s="159"/>
      <c r="S352" s="162"/>
    </row>
    <row r="353" spans="1:18" ht="12.75">
      <c r="A353" s="166">
        <v>6800</v>
      </c>
      <c r="B353" s="166" t="s">
        <v>605</v>
      </c>
      <c r="C353" s="167">
        <v>0</v>
      </c>
      <c r="D353" s="165">
        <v>0</v>
      </c>
      <c r="E353" s="167">
        <v>0</v>
      </c>
      <c r="F353" s="167">
        <v>0</v>
      </c>
      <c r="G353" s="160">
        <v>0</v>
      </c>
      <c r="H353" s="165">
        <v>403995</v>
      </c>
      <c r="I353" s="161">
        <v>403995</v>
      </c>
      <c r="J353" s="160">
        <v>100</v>
      </c>
      <c r="K353" s="165">
        <v>0</v>
      </c>
      <c r="L353" s="165">
        <v>0</v>
      </c>
      <c r="M353" s="160">
        <v>0</v>
      </c>
      <c r="N353" s="167">
        <v>0</v>
      </c>
      <c r="O353" s="165">
        <v>0</v>
      </c>
      <c r="P353" s="165">
        <v>0</v>
      </c>
      <c r="Q353" s="165">
        <v>1288361</v>
      </c>
      <c r="R353" s="165">
        <v>1288361</v>
      </c>
    </row>
    <row r="354" spans="1:18" ht="12.75">
      <c r="A354" s="166">
        <v>6801</v>
      </c>
      <c r="B354" s="166" t="s">
        <v>606</v>
      </c>
      <c r="C354" s="167">
        <v>7518.16</v>
      </c>
      <c r="D354" s="165">
        <v>623333</v>
      </c>
      <c r="E354" s="167">
        <v>610426.08</v>
      </c>
      <c r="F354" s="167">
        <v>12906.92</v>
      </c>
      <c r="G354" s="160">
        <v>100</v>
      </c>
      <c r="H354" s="165">
        <v>119011</v>
      </c>
      <c r="I354" s="161">
        <v>119011</v>
      </c>
      <c r="J354" s="160">
        <v>100</v>
      </c>
      <c r="K354" s="165">
        <v>0</v>
      </c>
      <c r="L354" s="165">
        <v>0</v>
      </c>
      <c r="M354" s="160">
        <v>0</v>
      </c>
      <c r="N354" s="167">
        <v>359600</v>
      </c>
      <c r="O354" s="165">
        <v>2151</v>
      </c>
      <c r="P354" s="165">
        <v>0</v>
      </c>
      <c r="Q354" s="165">
        <v>71000</v>
      </c>
      <c r="R354" s="165">
        <v>71000</v>
      </c>
    </row>
    <row r="355" spans="1:18" ht="12.75">
      <c r="A355" s="166">
        <v>6809</v>
      </c>
      <c r="B355" s="166" t="s">
        <v>607</v>
      </c>
      <c r="C355" s="167">
        <v>1421.58</v>
      </c>
      <c r="D355" s="165">
        <v>110996</v>
      </c>
      <c r="E355" s="167">
        <v>108697.68</v>
      </c>
      <c r="F355" s="167">
        <v>2298.32</v>
      </c>
      <c r="G355" s="160">
        <v>100</v>
      </c>
      <c r="H355" s="165">
        <v>57964</v>
      </c>
      <c r="I355" s="161">
        <v>57964</v>
      </c>
      <c r="J355" s="160">
        <v>100</v>
      </c>
      <c r="K355" s="165">
        <v>0</v>
      </c>
      <c r="L355" s="165">
        <v>0</v>
      </c>
      <c r="M355" s="160">
        <v>0</v>
      </c>
      <c r="N355" s="167">
        <v>0</v>
      </c>
      <c r="O355" s="165">
        <v>0</v>
      </c>
      <c r="P355" s="165">
        <v>5250</v>
      </c>
      <c r="Q355" s="165">
        <v>0</v>
      </c>
      <c r="R355" s="159">
        <v>0</v>
      </c>
    </row>
    <row r="356" spans="1:18" ht="12.75">
      <c r="A356" s="166">
        <v>6817</v>
      </c>
      <c r="B356" s="166" t="s">
        <v>608</v>
      </c>
      <c r="C356" s="167">
        <v>1024.27</v>
      </c>
      <c r="D356" s="165">
        <v>82141</v>
      </c>
      <c r="E356" s="167">
        <v>80440.16</v>
      </c>
      <c r="F356" s="167">
        <v>1700.84</v>
      </c>
      <c r="G356" s="160">
        <v>100</v>
      </c>
      <c r="H356" s="165">
        <v>45759</v>
      </c>
      <c r="I356" s="161">
        <v>45759</v>
      </c>
      <c r="J356" s="160">
        <v>100</v>
      </c>
      <c r="K356" s="165">
        <v>0</v>
      </c>
      <c r="L356" s="165">
        <v>0</v>
      </c>
      <c r="M356" s="160">
        <v>0</v>
      </c>
      <c r="N356" s="167">
        <v>10000</v>
      </c>
      <c r="O356" s="165">
        <v>500</v>
      </c>
      <c r="P356" s="165">
        <v>0</v>
      </c>
      <c r="Q356" s="165">
        <v>0</v>
      </c>
      <c r="R356" s="159">
        <v>0</v>
      </c>
    </row>
    <row r="357" spans="1:18" ht="12.75">
      <c r="A357" s="166">
        <v>6844</v>
      </c>
      <c r="B357" s="166" t="s">
        <v>609</v>
      </c>
      <c r="C357" s="167">
        <v>170.58</v>
      </c>
      <c r="D357" s="165">
        <v>12287</v>
      </c>
      <c r="E357" s="167">
        <v>12032.58</v>
      </c>
      <c r="F357" s="167">
        <v>254.42</v>
      </c>
      <c r="G357" s="160">
        <v>100</v>
      </c>
      <c r="H357" s="165">
        <v>18088</v>
      </c>
      <c r="I357" s="161">
        <v>18088</v>
      </c>
      <c r="J357" s="160">
        <v>100</v>
      </c>
      <c r="K357" s="165">
        <v>0</v>
      </c>
      <c r="L357" s="165">
        <v>0</v>
      </c>
      <c r="M357" s="160">
        <v>0</v>
      </c>
      <c r="N357" s="167">
        <v>28377</v>
      </c>
      <c r="O357" s="165">
        <v>2232</v>
      </c>
      <c r="P357" s="165">
        <v>0</v>
      </c>
      <c r="Q357" s="165">
        <v>0</v>
      </c>
      <c r="R357" s="159">
        <v>0</v>
      </c>
    </row>
    <row r="358" spans="1:18" ht="12.75">
      <c r="A358" s="166">
        <v>6846</v>
      </c>
      <c r="B358" s="166" t="s">
        <v>610</v>
      </c>
      <c r="C358" s="167">
        <v>128.93</v>
      </c>
      <c r="D358" s="165">
        <v>12244</v>
      </c>
      <c r="E358" s="167">
        <v>11990.47</v>
      </c>
      <c r="F358" s="167">
        <v>253.53</v>
      </c>
      <c r="G358" s="160">
        <v>100</v>
      </c>
      <c r="H358" s="165">
        <v>31416</v>
      </c>
      <c r="I358" s="161">
        <v>31416</v>
      </c>
      <c r="J358" s="160">
        <v>100</v>
      </c>
      <c r="K358" s="165">
        <v>0</v>
      </c>
      <c r="L358" s="165">
        <v>0</v>
      </c>
      <c r="M358" s="160">
        <v>0</v>
      </c>
      <c r="N358" s="167">
        <v>0</v>
      </c>
      <c r="O358" s="165">
        <v>500</v>
      </c>
      <c r="P358" s="165">
        <v>0</v>
      </c>
      <c r="Q358" s="165">
        <v>0</v>
      </c>
      <c r="R358" s="159">
        <v>0</v>
      </c>
    </row>
    <row r="359" spans="1:18" ht="12.75">
      <c r="A359" s="166">
        <v>6848</v>
      </c>
      <c r="B359" s="166" t="s">
        <v>611</v>
      </c>
      <c r="C359" s="167">
        <v>370.37</v>
      </c>
      <c r="D359" s="165">
        <v>29932</v>
      </c>
      <c r="E359" s="167">
        <v>29312.22</v>
      </c>
      <c r="F359" s="167">
        <v>619.78</v>
      </c>
      <c r="G359" s="160">
        <v>100</v>
      </c>
      <c r="H359" s="165">
        <v>37259</v>
      </c>
      <c r="I359" s="161">
        <v>37259</v>
      </c>
      <c r="J359" s="160">
        <v>100</v>
      </c>
      <c r="K359" s="165">
        <v>0</v>
      </c>
      <c r="L359" s="165">
        <v>0</v>
      </c>
      <c r="M359" s="160">
        <v>0</v>
      </c>
      <c r="N359" s="167">
        <v>7048</v>
      </c>
      <c r="O359" s="165">
        <v>0</v>
      </c>
      <c r="P359" s="165">
        <v>0</v>
      </c>
      <c r="Q359" s="165">
        <v>0</v>
      </c>
      <c r="R359" s="159">
        <v>0</v>
      </c>
    </row>
    <row r="360" spans="1:18" ht="12.75">
      <c r="A360" s="166">
        <v>6850</v>
      </c>
      <c r="B360" s="166" t="s">
        <v>612</v>
      </c>
      <c r="C360" s="167">
        <v>225.86</v>
      </c>
      <c r="D360" s="165">
        <v>14207</v>
      </c>
      <c r="E360" s="167">
        <v>13912.83</v>
      </c>
      <c r="F360" s="167">
        <v>294.17</v>
      </c>
      <c r="G360" s="160">
        <v>100</v>
      </c>
      <c r="H360" s="165">
        <v>30046</v>
      </c>
      <c r="I360" s="161">
        <v>30046</v>
      </c>
      <c r="J360" s="160">
        <v>100</v>
      </c>
      <c r="K360" s="165">
        <v>0</v>
      </c>
      <c r="L360" s="165">
        <v>0</v>
      </c>
      <c r="M360" s="160">
        <v>0</v>
      </c>
      <c r="N360" s="167">
        <v>11284</v>
      </c>
      <c r="O360" s="165">
        <v>558</v>
      </c>
      <c r="P360" s="165">
        <v>0</v>
      </c>
      <c r="Q360" s="165">
        <v>0</v>
      </c>
      <c r="R360" s="159">
        <v>0</v>
      </c>
    </row>
    <row r="361" spans="1:18" ht="12.75">
      <c r="A361" s="166">
        <v>6854</v>
      </c>
      <c r="B361" s="166" t="s">
        <v>613</v>
      </c>
      <c r="C361" s="167">
        <v>77.4</v>
      </c>
      <c r="D361" s="165">
        <v>6951</v>
      </c>
      <c r="E361" s="167">
        <v>6807.07</v>
      </c>
      <c r="F361" s="167">
        <v>143.93</v>
      </c>
      <c r="G361" s="160">
        <v>100</v>
      </c>
      <c r="H361" s="165">
        <v>24343</v>
      </c>
      <c r="I361" s="161">
        <v>24343</v>
      </c>
      <c r="J361" s="160">
        <v>100</v>
      </c>
      <c r="K361" s="165">
        <v>0</v>
      </c>
      <c r="L361" s="165">
        <v>0</v>
      </c>
      <c r="M361" s="160">
        <v>0</v>
      </c>
      <c r="N361" s="167">
        <v>0</v>
      </c>
      <c r="O361" s="165">
        <v>0</v>
      </c>
      <c r="P361" s="165">
        <v>5250</v>
      </c>
      <c r="Q361" s="165">
        <v>0</v>
      </c>
      <c r="R361" s="159">
        <v>0</v>
      </c>
    </row>
    <row r="362" spans="1:18" ht="12.75">
      <c r="A362" s="166">
        <v>6858</v>
      </c>
      <c r="B362" s="166" t="s">
        <v>614</v>
      </c>
      <c r="C362" s="167">
        <v>282.93</v>
      </c>
      <c r="D362" s="165">
        <v>27848</v>
      </c>
      <c r="E362" s="167">
        <v>27271.37</v>
      </c>
      <c r="F362" s="167">
        <v>576.63</v>
      </c>
      <c r="G362" s="160">
        <v>100</v>
      </c>
      <c r="H362" s="165">
        <v>44248</v>
      </c>
      <c r="I362" s="161">
        <v>44248</v>
      </c>
      <c r="J362" s="160">
        <v>100</v>
      </c>
      <c r="K362" s="165">
        <v>0</v>
      </c>
      <c r="L362" s="165">
        <v>0</v>
      </c>
      <c r="M362" s="160">
        <v>0</v>
      </c>
      <c r="N362" s="167">
        <v>0</v>
      </c>
      <c r="O362" s="165">
        <v>786</v>
      </c>
      <c r="P362" s="165">
        <v>0</v>
      </c>
      <c r="Q362" s="165">
        <v>0</v>
      </c>
      <c r="R362" s="159">
        <v>0</v>
      </c>
    </row>
    <row r="363" spans="1:18" ht="12.75">
      <c r="A363" s="166">
        <v>6860</v>
      </c>
      <c r="B363" s="166" t="s">
        <v>615</v>
      </c>
      <c r="C363" s="167">
        <v>187.06</v>
      </c>
      <c r="D363" s="165">
        <v>19656</v>
      </c>
      <c r="E363" s="167">
        <v>19249</v>
      </c>
      <c r="F363" s="167">
        <v>407</v>
      </c>
      <c r="G363" s="160">
        <v>100</v>
      </c>
      <c r="H363" s="165">
        <v>41523</v>
      </c>
      <c r="I363" s="161">
        <v>41523</v>
      </c>
      <c r="J363" s="160">
        <v>100</v>
      </c>
      <c r="K363" s="165">
        <v>0</v>
      </c>
      <c r="L363" s="165">
        <v>0</v>
      </c>
      <c r="M363" s="160">
        <v>0</v>
      </c>
      <c r="N363" s="167">
        <v>0</v>
      </c>
      <c r="O363" s="165">
        <v>0</v>
      </c>
      <c r="P363" s="165">
        <v>0</v>
      </c>
      <c r="Q363" s="165">
        <v>0</v>
      </c>
      <c r="R363" s="159">
        <v>0</v>
      </c>
    </row>
    <row r="364" spans="1:18" ht="12.75">
      <c r="A364" s="166">
        <v>6864</v>
      </c>
      <c r="B364" s="166" t="s">
        <v>616</v>
      </c>
      <c r="C364" s="167">
        <v>62.16</v>
      </c>
      <c r="D364" s="165">
        <v>4881</v>
      </c>
      <c r="E364" s="167">
        <v>4779.93</v>
      </c>
      <c r="F364" s="167">
        <v>101.07</v>
      </c>
      <c r="G364" s="160">
        <v>100</v>
      </c>
      <c r="H364" s="165">
        <v>24662</v>
      </c>
      <c r="I364" s="161">
        <v>24662</v>
      </c>
      <c r="J364" s="160">
        <v>100</v>
      </c>
      <c r="K364" s="165">
        <v>0</v>
      </c>
      <c r="L364" s="165">
        <v>0</v>
      </c>
      <c r="M364" s="160">
        <v>0</v>
      </c>
      <c r="N364" s="167">
        <v>0</v>
      </c>
      <c r="O364" s="165">
        <v>1325</v>
      </c>
      <c r="P364" s="165">
        <v>0</v>
      </c>
      <c r="Q364" s="165">
        <v>0</v>
      </c>
      <c r="R364" s="159">
        <v>0</v>
      </c>
    </row>
    <row r="365" spans="1:18" ht="12.75">
      <c r="A365" s="166">
        <v>6866</v>
      </c>
      <c r="B365" s="166" t="s">
        <v>617</v>
      </c>
      <c r="C365" s="167">
        <v>64.56</v>
      </c>
      <c r="D365" s="165">
        <v>7107</v>
      </c>
      <c r="E365" s="167">
        <v>6959.84</v>
      </c>
      <c r="F365" s="167">
        <v>147.16</v>
      </c>
      <c r="G365" s="160">
        <v>100</v>
      </c>
      <c r="H365" s="165">
        <v>16971</v>
      </c>
      <c r="I365" s="161">
        <v>16971</v>
      </c>
      <c r="J365" s="160">
        <v>100</v>
      </c>
      <c r="K365" s="165">
        <v>0</v>
      </c>
      <c r="L365" s="165">
        <v>0</v>
      </c>
      <c r="M365" s="160">
        <v>0</v>
      </c>
      <c r="N365" s="167">
        <v>0</v>
      </c>
      <c r="O365" s="165">
        <v>0</v>
      </c>
      <c r="P365" s="165">
        <v>0</v>
      </c>
      <c r="Q365" s="165">
        <v>0</v>
      </c>
      <c r="R365" s="159">
        <v>0</v>
      </c>
    </row>
    <row r="366" spans="1:18" ht="12.75">
      <c r="A366" s="166">
        <v>6868</v>
      </c>
      <c r="B366" s="166" t="s">
        <v>618</v>
      </c>
      <c r="C366" s="167">
        <v>706.87</v>
      </c>
      <c r="D366" s="165">
        <v>54225</v>
      </c>
      <c r="E366" s="167">
        <v>53102.2</v>
      </c>
      <c r="F366" s="167">
        <v>1122.8</v>
      </c>
      <c r="G366" s="160">
        <v>100</v>
      </c>
      <c r="H366" s="165">
        <v>55934</v>
      </c>
      <c r="I366" s="161">
        <v>55934</v>
      </c>
      <c r="J366" s="160">
        <v>100</v>
      </c>
      <c r="K366" s="165">
        <v>0</v>
      </c>
      <c r="L366" s="165">
        <v>0</v>
      </c>
      <c r="M366" s="160">
        <v>0</v>
      </c>
      <c r="N366" s="167">
        <v>0</v>
      </c>
      <c r="O366" s="165">
        <v>0</v>
      </c>
      <c r="P366" s="165">
        <v>5250</v>
      </c>
      <c r="Q366" s="165">
        <v>0</v>
      </c>
      <c r="R366" s="159">
        <v>0</v>
      </c>
    </row>
    <row r="367" spans="1:18" ht="12.75">
      <c r="A367" s="166">
        <v>6870</v>
      </c>
      <c r="B367" s="166" t="s">
        <v>619</v>
      </c>
      <c r="C367" s="167">
        <v>267.7</v>
      </c>
      <c r="D367" s="165">
        <v>26581</v>
      </c>
      <c r="E367" s="167">
        <v>26030.61</v>
      </c>
      <c r="F367" s="167">
        <v>550.39</v>
      </c>
      <c r="G367" s="160">
        <v>100</v>
      </c>
      <c r="H367" s="165">
        <v>40765</v>
      </c>
      <c r="I367" s="161">
        <v>40765</v>
      </c>
      <c r="J367" s="160">
        <v>100</v>
      </c>
      <c r="K367" s="165">
        <v>0</v>
      </c>
      <c r="L367" s="165">
        <v>0</v>
      </c>
      <c r="M367" s="160">
        <v>0</v>
      </c>
      <c r="N367" s="167">
        <v>0</v>
      </c>
      <c r="O367" s="165">
        <v>0</v>
      </c>
      <c r="P367" s="165">
        <v>5250</v>
      </c>
      <c r="Q367" s="165">
        <v>0</v>
      </c>
      <c r="R367" s="159">
        <v>0</v>
      </c>
    </row>
    <row r="368" spans="1:18" ht="12.75">
      <c r="A368" s="166">
        <v>6872</v>
      </c>
      <c r="B368" s="166" t="s">
        <v>620</v>
      </c>
      <c r="C368" s="167">
        <v>267.44</v>
      </c>
      <c r="D368" s="165">
        <v>25801</v>
      </c>
      <c r="E368" s="167">
        <v>25266.76</v>
      </c>
      <c r="F368" s="167">
        <v>534.24</v>
      </c>
      <c r="G368" s="160">
        <v>100</v>
      </c>
      <c r="H368" s="165">
        <v>28904</v>
      </c>
      <c r="I368" s="161">
        <v>28904</v>
      </c>
      <c r="J368" s="160">
        <v>100</v>
      </c>
      <c r="K368" s="165">
        <v>0</v>
      </c>
      <c r="L368" s="165">
        <v>0</v>
      </c>
      <c r="M368" s="160">
        <v>0</v>
      </c>
      <c r="N368" s="167">
        <v>0</v>
      </c>
      <c r="O368" s="165">
        <v>0</v>
      </c>
      <c r="P368" s="165">
        <v>5250</v>
      </c>
      <c r="Q368" s="165">
        <v>0</v>
      </c>
      <c r="R368" s="159">
        <v>0</v>
      </c>
    </row>
    <row r="369" spans="1:19" ht="12.75">
      <c r="A369" s="166">
        <v>6876</v>
      </c>
      <c r="B369" s="166" t="s">
        <v>621</v>
      </c>
      <c r="C369" s="167">
        <v>279.14</v>
      </c>
      <c r="D369" s="165">
        <v>30745</v>
      </c>
      <c r="E369" s="167">
        <v>30108.38</v>
      </c>
      <c r="F369" s="167">
        <v>636.62</v>
      </c>
      <c r="G369" s="160">
        <v>100</v>
      </c>
      <c r="H369" s="165">
        <v>64314</v>
      </c>
      <c r="I369" s="161">
        <v>64314</v>
      </c>
      <c r="J369" s="160">
        <v>100</v>
      </c>
      <c r="K369" s="165">
        <v>0</v>
      </c>
      <c r="L369" s="165">
        <v>0</v>
      </c>
      <c r="M369" s="160">
        <v>0</v>
      </c>
      <c r="N369" s="167">
        <v>22500</v>
      </c>
      <c r="O369" s="165">
        <v>2800</v>
      </c>
      <c r="P369" s="165">
        <v>0</v>
      </c>
      <c r="Q369" s="165">
        <v>0</v>
      </c>
      <c r="R369" s="159">
        <v>0</v>
      </c>
      <c r="S369" s="101">
        <v>6458</v>
      </c>
    </row>
    <row r="370" spans="1:18" ht="12.75">
      <c r="A370" s="166">
        <v>6878</v>
      </c>
      <c r="B370" s="166" t="s">
        <v>622</v>
      </c>
      <c r="C370" s="167">
        <v>104.38</v>
      </c>
      <c r="D370" s="165">
        <v>10880</v>
      </c>
      <c r="E370" s="167">
        <v>10654.72</v>
      </c>
      <c r="F370" s="167">
        <v>225.28</v>
      </c>
      <c r="G370" s="160">
        <v>100</v>
      </c>
      <c r="H370" s="165">
        <v>30027</v>
      </c>
      <c r="I370" s="161">
        <v>30027</v>
      </c>
      <c r="J370" s="160">
        <v>100</v>
      </c>
      <c r="K370" s="165">
        <v>0</v>
      </c>
      <c r="L370" s="165">
        <v>0</v>
      </c>
      <c r="M370" s="160">
        <v>0</v>
      </c>
      <c r="N370" s="167">
        <v>0</v>
      </c>
      <c r="O370" s="165">
        <v>2613</v>
      </c>
      <c r="P370" s="165">
        <v>0</v>
      </c>
      <c r="Q370" s="165">
        <v>0</v>
      </c>
      <c r="R370" s="159">
        <v>0</v>
      </c>
    </row>
    <row r="371" spans="1:18" ht="12.75">
      <c r="A371" s="166">
        <v>6880</v>
      </c>
      <c r="B371" s="166" t="s">
        <v>623</v>
      </c>
      <c r="C371" s="167">
        <v>120.91</v>
      </c>
      <c r="D371" s="165">
        <v>12262</v>
      </c>
      <c r="E371" s="167">
        <v>12008.1</v>
      </c>
      <c r="F371" s="167">
        <v>253.9</v>
      </c>
      <c r="G371" s="160">
        <v>100</v>
      </c>
      <c r="H371" s="165">
        <v>24067</v>
      </c>
      <c r="I371" s="161">
        <v>24067</v>
      </c>
      <c r="J371" s="160">
        <v>100</v>
      </c>
      <c r="K371" s="165">
        <v>0</v>
      </c>
      <c r="L371" s="165">
        <v>0</v>
      </c>
      <c r="M371" s="160">
        <v>0</v>
      </c>
      <c r="N371" s="167">
        <v>5250</v>
      </c>
      <c r="O371" s="165">
        <v>0</v>
      </c>
      <c r="P371" s="165">
        <v>0</v>
      </c>
      <c r="Q371" s="165">
        <v>0</v>
      </c>
      <c r="R371" s="159">
        <v>0</v>
      </c>
    </row>
    <row r="372" spans="1:18" ht="12.75">
      <c r="A372" s="166">
        <v>6884</v>
      </c>
      <c r="B372" s="166" t="s">
        <v>624</v>
      </c>
      <c r="C372" s="167">
        <v>138.15</v>
      </c>
      <c r="D372" s="165">
        <v>10152</v>
      </c>
      <c r="E372" s="167">
        <v>9941.79</v>
      </c>
      <c r="F372" s="167">
        <v>210.21</v>
      </c>
      <c r="G372" s="160">
        <v>100</v>
      </c>
      <c r="H372" s="165">
        <v>40851</v>
      </c>
      <c r="I372" s="161">
        <v>40851</v>
      </c>
      <c r="J372" s="160">
        <v>100</v>
      </c>
      <c r="K372" s="165">
        <v>0</v>
      </c>
      <c r="L372" s="165">
        <v>0</v>
      </c>
      <c r="M372" s="160">
        <v>0</v>
      </c>
      <c r="N372" s="167">
        <v>0</v>
      </c>
      <c r="O372" s="165">
        <v>500</v>
      </c>
      <c r="P372" s="165">
        <v>0</v>
      </c>
      <c r="Q372" s="165">
        <v>0</v>
      </c>
      <c r="R372" s="159">
        <v>0</v>
      </c>
    </row>
    <row r="373" spans="1:18" ht="12.75">
      <c r="A373" s="166">
        <v>6886</v>
      </c>
      <c r="B373" s="166" t="s">
        <v>625</v>
      </c>
      <c r="C373" s="167">
        <v>152.82</v>
      </c>
      <c r="D373" s="165">
        <v>13821</v>
      </c>
      <c r="E373" s="167">
        <v>13534.82</v>
      </c>
      <c r="F373" s="167">
        <v>286.18</v>
      </c>
      <c r="G373" s="160">
        <v>100</v>
      </c>
      <c r="H373" s="165">
        <v>33175</v>
      </c>
      <c r="I373" s="161">
        <v>33175</v>
      </c>
      <c r="J373" s="160">
        <v>100</v>
      </c>
      <c r="K373" s="165">
        <v>0</v>
      </c>
      <c r="L373" s="165">
        <v>0</v>
      </c>
      <c r="M373" s="160">
        <v>0</v>
      </c>
      <c r="N373" s="167">
        <v>23283</v>
      </c>
      <c r="O373" s="165">
        <v>0</v>
      </c>
      <c r="P373" s="165">
        <v>0</v>
      </c>
      <c r="Q373" s="165">
        <v>0</v>
      </c>
      <c r="R373" s="159">
        <v>0</v>
      </c>
    </row>
    <row r="374" spans="1:18" ht="12.75">
      <c r="A374" s="166">
        <v>6888</v>
      </c>
      <c r="B374" s="166" t="s">
        <v>626</v>
      </c>
      <c r="C374" s="167">
        <v>91.53</v>
      </c>
      <c r="D374" s="165">
        <v>7503</v>
      </c>
      <c r="E374" s="167">
        <v>7347.64</v>
      </c>
      <c r="F374" s="167">
        <v>155.36</v>
      </c>
      <c r="G374" s="160">
        <v>100</v>
      </c>
      <c r="H374" s="165">
        <v>24398</v>
      </c>
      <c r="I374" s="161">
        <v>24398</v>
      </c>
      <c r="J374" s="160">
        <v>100</v>
      </c>
      <c r="K374" s="165">
        <v>0</v>
      </c>
      <c r="L374" s="165">
        <v>0</v>
      </c>
      <c r="M374" s="160">
        <v>0</v>
      </c>
      <c r="N374" s="167">
        <v>0</v>
      </c>
      <c r="O374" s="165">
        <v>786</v>
      </c>
      <c r="P374" s="165">
        <v>0</v>
      </c>
      <c r="Q374" s="165">
        <v>0</v>
      </c>
      <c r="R374" s="159">
        <v>0</v>
      </c>
    </row>
    <row r="375" spans="1:18" ht="12.75">
      <c r="A375" s="166">
        <v>6890</v>
      </c>
      <c r="B375" s="166" t="s">
        <v>627</v>
      </c>
      <c r="C375" s="167">
        <v>163.12</v>
      </c>
      <c r="D375" s="165">
        <v>16667</v>
      </c>
      <c r="E375" s="167">
        <v>16321.89</v>
      </c>
      <c r="F375" s="167">
        <v>345.11</v>
      </c>
      <c r="G375" s="160">
        <v>100</v>
      </c>
      <c r="H375" s="165">
        <v>26879</v>
      </c>
      <c r="I375" s="161">
        <v>26879</v>
      </c>
      <c r="J375" s="160">
        <v>100</v>
      </c>
      <c r="K375" s="165">
        <v>0</v>
      </c>
      <c r="L375" s="165">
        <v>0</v>
      </c>
      <c r="M375" s="160">
        <v>0</v>
      </c>
      <c r="N375" s="167">
        <v>0</v>
      </c>
      <c r="O375" s="165">
        <v>1182</v>
      </c>
      <c r="P375" s="165">
        <v>0</v>
      </c>
      <c r="Q375" s="165">
        <v>0</v>
      </c>
      <c r="R375" s="159">
        <v>0</v>
      </c>
    </row>
    <row r="376" spans="1:18" ht="12.75">
      <c r="A376" s="166">
        <v>6892</v>
      </c>
      <c r="B376" s="166" t="s">
        <v>628</v>
      </c>
      <c r="C376" s="167">
        <v>95.46</v>
      </c>
      <c r="D376" s="165">
        <v>9864</v>
      </c>
      <c r="E376" s="167">
        <v>9659.75</v>
      </c>
      <c r="F376" s="167">
        <v>204.25</v>
      </c>
      <c r="G376" s="160">
        <v>100</v>
      </c>
      <c r="H376" s="165">
        <v>38717</v>
      </c>
      <c r="I376" s="161">
        <v>38717</v>
      </c>
      <c r="J376" s="160">
        <v>100</v>
      </c>
      <c r="K376" s="165">
        <v>0</v>
      </c>
      <c r="L376" s="165">
        <v>0</v>
      </c>
      <c r="M376" s="160">
        <v>0</v>
      </c>
      <c r="N376" s="167">
        <v>0</v>
      </c>
      <c r="O376" s="165">
        <v>0</v>
      </c>
      <c r="P376" s="165">
        <v>0</v>
      </c>
      <c r="Q376" s="165">
        <v>0</v>
      </c>
      <c r="R376" s="159">
        <v>0</v>
      </c>
    </row>
    <row r="377" spans="1:18" ht="12.75">
      <c r="A377" s="166">
        <v>6894</v>
      </c>
      <c r="B377" s="166" t="s">
        <v>629</v>
      </c>
      <c r="C377" s="167">
        <v>336.68</v>
      </c>
      <c r="D377" s="165">
        <v>27219</v>
      </c>
      <c r="E377" s="167">
        <v>26655.4</v>
      </c>
      <c r="F377" s="167">
        <v>563.6</v>
      </c>
      <c r="G377" s="160">
        <v>100</v>
      </c>
      <c r="H377" s="165">
        <v>35577</v>
      </c>
      <c r="I377" s="161">
        <v>35577</v>
      </c>
      <c r="J377" s="160">
        <v>100</v>
      </c>
      <c r="K377" s="165">
        <v>0</v>
      </c>
      <c r="L377" s="165">
        <v>0</v>
      </c>
      <c r="M377" s="160">
        <v>0</v>
      </c>
      <c r="N377" s="167">
        <v>0</v>
      </c>
      <c r="O377" s="165">
        <v>0</v>
      </c>
      <c r="P377" s="165">
        <v>5250</v>
      </c>
      <c r="Q377" s="165">
        <v>0</v>
      </c>
      <c r="R377" s="159">
        <v>0</v>
      </c>
    </row>
    <row r="378" spans="1:18" ht="12.75">
      <c r="A378" s="166">
        <v>6896</v>
      </c>
      <c r="B378" s="166" t="s">
        <v>630</v>
      </c>
      <c r="C378" s="167">
        <v>129.61</v>
      </c>
      <c r="D378" s="165">
        <v>10657</v>
      </c>
      <c r="E378" s="167">
        <v>10436.33</v>
      </c>
      <c r="F378" s="167">
        <v>220.67</v>
      </c>
      <c r="G378" s="160">
        <v>100</v>
      </c>
      <c r="H378" s="165">
        <v>40454</v>
      </c>
      <c r="I378" s="161">
        <v>40454</v>
      </c>
      <c r="J378" s="160">
        <v>100</v>
      </c>
      <c r="K378" s="165">
        <v>0</v>
      </c>
      <c r="L378" s="165">
        <v>0</v>
      </c>
      <c r="M378" s="160">
        <v>0</v>
      </c>
      <c r="N378" s="167">
        <v>0</v>
      </c>
      <c r="O378" s="165">
        <v>130</v>
      </c>
      <c r="P378" s="165">
        <v>0</v>
      </c>
      <c r="Q378" s="165">
        <v>0</v>
      </c>
      <c r="R378" s="159">
        <v>0</v>
      </c>
    </row>
    <row r="379" spans="1:18" ht="12.75">
      <c r="A379" s="166">
        <v>6898</v>
      </c>
      <c r="B379" s="166" t="s">
        <v>631</v>
      </c>
      <c r="C379" s="167">
        <v>317.95</v>
      </c>
      <c r="D379" s="165">
        <v>25133</v>
      </c>
      <c r="E379" s="167">
        <v>24612.59</v>
      </c>
      <c r="F379" s="167">
        <v>520.41</v>
      </c>
      <c r="G379" s="160">
        <v>100</v>
      </c>
      <c r="H379" s="165">
        <v>29890</v>
      </c>
      <c r="I379" s="161">
        <v>29890</v>
      </c>
      <c r="J379" s="160">
        <v>100</v>
      </c>
      <c r="K379" s="165">
        <v>0</v>
      </c>
      <c r="L379" s="165">
        <v>0</v>
      </c>
      <c r="M379" s="160">
        <v>0</v>
      </c>
      <c r="N379" s="167">
        <v>0</v>
      </c>
      <c r="O379" s="165">
        <v>1002</v>
      </c>
      <c r="P379" s="165">
        <v>0</v>
      </c>
      <c r="Q379" s="165">
        <v>0</v>
      </c>
      <c r="R379" s="159">
        <v>0</v>
      </c>
    </row>
    <row r="380" spans="1:19" s="163" customFormat="1" ht="18" customHeight="1">
      <c r="A380" s="168"/>
      <c r="B380" s="157" t="s">
        <v>632</v>
      </c>
      <c r="C380" s="158">
        <v>14705.62</v>
      </c>
      <c r="D380" s="159">
        <v>1233093</v>
      </c>
      <c r="E380" s="158">
        <v>1207560.21</v>
      </c>
      <c r="F380" s="158">
        <v>25532.79</v>
      </c>
      <c r="G380" s="160">
        <v>100</v>
      </c>
      <c r="H380" s="159">
        <v>1409237</v>
      </c>
      <c r="I380" s="159">
        <v>1409237</v>
      </c>
      <c r="J380" s="160">
        <v>100</v>
      </c>
      <c r="K380" s="159">
        <v>0</v>
      </c>
      <c r="L380" s="159">
        <v>0</v>
      </c>
      <c r="M380" s="160">
        <v>0</v>
      </c>
      <c r="N380" s="158">
        <v>467342</v>
      </c>
      <c r="O380" s="159">
        <v>17065</v>
      </c>
      <c r="P380" s="159">
        <v>31500</v>
      </c>
      <c r="Q380" s="159">
        <v>1359361</v>
      </c>
      <c r="R380" s="159">
        <v>1359361</v>
      </c>
      <c r="S380" s="159">
        <v>6458</v>
      </c>
    </row>
    <row r="381" spans="1:19" s="163" customFormat="1" ht="18" customHeight="1">
      <c r="A381" s="168"/>
      <c r="B381" s="157" t="s">
        <v>633</v>
      </c>
      <c r="C381" s="158">
        <v>0</v>
      </c>
      <c r="D381" s="159">
        <v>0</v>
      </c>
      <c r="E381" s="158">
        <v>0</v>
      </c>
      <c r="F381" s="158">
        <v>0</v>
      </c>
      <c r="G381" s="160">
        <v>0</v>
      </c>
      <c r="H381" s="159">
        <v>0</v>
      </c>
      <c r="I381" s="161">
        <v>0</v>
      </c>
      <c r="J381" s="160">
        <v>0</v>
      </c>
      <c r="K381" s="159">
        <v>0</v>
      </c>
      <c r="L381" s="159">
        <v>0</v>
      </c>
      <c r="M381" s="160">
        <v>0</v>
      </c>
      <c r="N381" s="158"/>
      <c r="O381" s="159">
        <v>0</v>
      </c>
      <c r="P381" s="159">
        <v>0</v>
      </c>
      <c r="Q381" s="159"/>
      <c r="R381" s="159"/>
      <c r="S381" s="162"/>
    </row>
    <row r="382" spans="1:18" ht="12.75">
      <c r="A382" s="166">
        <v>7000</v>
      </c>
      <c r="B382" s="166" t="s">
        <v>634</v>
      </c>
      <c r="C382" s="167">
        <v>0</v>
      </c>
      <c r="D382" s="165">
        <v>0</v>
      </c>
      <c r="E382" s="167">
        <v>0</v>
      </c>
      <c r="F382" s="167">
        <v>0</v>
      </c>
      <c r="G382" s="160">
        <v>0</v>
      </c>
      <c r="H382" s="165">
        <v>606862</v>
      </c>
      <c r="I382" s="161">
        <v>606862</v>
      </c>
      <c r="J382" s="160">
        <v>100</v>
      </c>
      <c r="K382" s="165">
        <v>0</v>
      </c>
      <c r="L382" s="165">
        <v>0</v>
      </c>
      <c r="M382" s="160">
        <v>0</v>
      </c>
      <c r="N382" s="167">
        <v>0</v>
      </c>
      <c r="O382" s="165">
        <v>6456</v>
      </c>
      <c r="P382" s="165">
        <v>0</v>
      </c>
      <c r="Q382" s="165">
        <v>2050488</v>
      </c>
      <c r="R382" s="165">
        <v>2050488</v>
      </c>
    </row>
    <row r="383" spans="1:18" ht="12.75">
      <c r="A383" s="166">
        <v>7001</v>
      </c>
      <c r="B383" s="166" t="s">
        <v>635</v>
      </c>
      <c r="C383" s="167">
        <v>8414.42</v>
      </c>
      <c r="D383" s="165">
        <v>698836</v>
      </c>
      <c r="E383" s="167">
        <v>684365.7</v>
      </c>
      <c r="F383" s="167">
        <v>14470.3</v>
      </c>
      <c r="G383" s="160">
        <v>100</v>
      </c>
      <c r="H383" s="165">
        <v>0</v>
      </c>
      <c r="I383" s="161">
        <v>0</v>
      </c>
      <c r="J383" s="160">
        <v>0</v>
      </c>
      <c r="K383" s="165">
        <v>0</v>
      </c>
      <c r="L383" s="165">
        <v>0</v>
      </c>
      <c r="M383" s="160">
        <v>0</v>
      </c>
      <c r="N383" s="167">
        <v>0</v>
      </c>
      <c r="O383" s="165">
        <v>0</v>
      </c>
      <c r="P383" s="165">
        <v>5250</v>
      </c>
      <c r="Q383" s="165">
        <v>65000</v>
      </c>
      <c r="R383" s="165">
        <v>65000</v>
      </c>
    </row>
    <row r="384" spans="1:18" ht="12.75">
      <c r="A384" s="166">
        <v>7007</v>
      </c>
      <c r="B384" s="166" t="s">
        <v>636</v>
      </c>
      <c r="C384" s="167">
        <v>1805.74</v>
      </c>
      <c r="D384" s="165">
        <v>158576</v>
      </c>
      <c r="E384" s="167">
        <v>155292.48</v>
      </c>
      <c r="F384" s="167">
        <v>3283.52</v>
      </c>
      <c r="G384" s="160">
        <v>100</v>
      </c>
      <c r="H384" s="165">
        <v>36143</v>
      </c>
      <c r="I384" s="161">
        <v>36143</v>
      </c>
      <c r="J384" s="160">
        <v>100</v>
      </c>
      <c r="K384" s="165">
        <v>0</v>
      </c>
      <c r="L384" s="165">
        <v>0</v>
      </c>
      <c r="M384" s="160">
        <v>0</v>
      </c>
      <c r="N384" s="167">
        <v>53560</v>
      </c>
      <c r="O384" s="165">
        <v>0</v>
      </c>
      <c r="P384" s="165">
        <v>0</v>
      </c>
      <c r="Q384" s="165">
        <v>0</v>
      </c>
      <c r="R384" s="159">
        <v>0</v>
      </c>
    </row>
    <row r="385" spans="1:18" ht="12.75">
      <c r="A385" s="166">
        <v>7013</v>
      </c>
      <c r="B385" s="166" t="s">
        <v>637</v>
      </c>
      <c r="C385" s="167">
        <v>1723.8</v>
      </c>
      <c r="D385" s="165">
        <v>158916</v>
      </c>
      <c r="E385" s="167">
        <v>155625.44</v>
      </c>
      <c r="F385" s="167">
        <v>3290.56</v>
      </c>
      <c r="G385" s="160">
        <v>100</v>
      </c>
      <c r="H385" s="165">
        <v>0</v>
      </c>
      <c r="I385" s="161">
        <v>0</v>
      </c>
      <c r="J385" s="160">
        <v>0</v>
      </c>
      <c r="K385" s="165">
        <v>0</v>
      </c>
      <c r="L385" s="165">
        <v>0</v>
      </c>
      <c r="M385" s="160">
        <v>0</v>
      </c>
      <c r="N385" s="167">
        <v>15148.61</v>
      </c>
      <c r="O385" s="165">
        <v>0</v>
      </c>
      <c r="P385" s="165">
        <v>0</v>
      </c>
      <c r="Q385" s="165">
        <v>0</v>
      </c>
      <c r="R385" s="159">
        <v>0</v>
      </c>
    </row>
    <row r="386" spans="1:18" ht="12.75">
      <c r="A386" s="166">
        <v>7017</v>
      </c>
      <c r="B386" s="166" t="s">
        <v>638</v>
      </c>
      <c r="C386" s="167">
        <v>950.35</v>
      </c>
      <c r="D386" s="165">
        <v>77386</v>
      </c>
      <c r="E386" s="167">
        <v>75783.62</v>
      </c>
      <c r="F386" s="167">
        <v>1602.38</v>
      </c>
      <c r="G386" s="160">
        <v>100</v>
      </c>
      <c r="H386" s="165">
        <v>78954</v>
      </c>
      <c r="I386" s="161">
        <v>78954</v>
      </c>
      <c r="J386" s="160">
        <v>100</v>
      </c>
      <c r="K386" s="165">
        <v>0</v>
      </c>
      <c r="L386" s="165">
        <v>0</v>
      </c>
      <c r="M386" s="160">
        <v>0</v>
      </c>
      <c r="N386" s="167">
        <v>20800</v>
      </c>
      <c r="O386" s="165">
        <v>0</v>
      </c>
      <c r="P386" s="165">
        <v>0</v>
      </c>
      <c r="Q386" s="165">
        <v>0</v>
      </c>
      <c r="R386" s="159">
        <v>0</v>
      </c>
    </row>
    <row r="387" spans="1:18" ht="12.75">
      <c r="A387" s="166">
        <v>7042</v>
      </c>
      <c r="B387" s="166" t="s">
        <v>639</v>
      </c>
      <c r="C387" s="167">
        <v>384.18</v>
      </c>
      <c r="D387" s="165">
        <v>43393</v>
      </c>
      <c r="E387" s="167">
        <v>42494.49</v>
      </c>
      <c r="F387" s="167">
        <v>898.51</v>
      </c>
      <c r="G387" s="160">
        <v>100</v>
      </c>
      <c r="H387" s="165">
        <v>41058</v>
      </c>
      <c r="I387" s="161">
        <v>41058</v>
      </c>
      <c r="J387" s="160">
        <v>100</v>
      </c>
      <c r="K387" s="165">
        <v>0</v>
      </c>
      <c r="L387" s="165">
        <v>0</v>
      </c>
      <c r="M387" s="160">
        <v>0</v>
      </c>
      <c r="N387" s="167">
        <v>0</v>
      </c>
      <c r="O387" s="165">
        <v>0</v>
      </c>
      <c r="P387" s="165">
        <v>0</v>
      </c>
      <c r="Q387" s="165">
        <v>0</v>
      </c>
      <c r="R387" s="159">
        <v>0</v>
      </c>
    </row>
    <row r="388" spans="1:18" ht="12.75">
      <c r="A388" s="166">
        <v>7044</v>
      </c>
      <c r="B388" s="166" t="s">
        <v>640</v>
      </c>
      <c r="C388" s="167">
        <v>529.5</v>
      </c>
      <c r="D388" s="165">
        <v>57196</v>
      </c>
      <c r="E388" s="167">
        <v>56011.68</v>
      </c>
      <c r="F388" s="167">
        <v>1184.32</v>
      </c>
      <c r="G388" s="160">
        <v>100</v>
      </c>
      <c r="H388" s="165">
        <v>40169</v>
      </c>
      <c r="I388" s="161">
        <v>40169</v>
      </c>
      <c r="J388" s="160">
        <v>100</v>
      </c>
      <c r="K388" s="165">
        <v>0</v>
      </c>
      <c r="L388" s="165">
        <v>0</v>
      </c>
      <c r="M388" s="160">
        <v>0</v>
      </c>
      <c r="N388" s="167">
        <v>0</v>
      </c>
      <c r="O388" s="165">
        <v>2625</v>
      </c>
      <c r="P388" s="165">
        <v>0</v>
      </c>
      <c r="Q388" s="165">
        <v>0</v>
      </c>
      <c r="R388" s="159">
        <v>0</v>
      </c>
    </row>
    <row r="389" spans="1:18" ht="12.75">
      <c r="A389" s="166">
        <v>7046</v>
      </c>
      <c r="B389" s="166" t="s">
        <v>641</v>
      </c>
      <c r="C389" s="167">
        <v>586.14</v>
      </c>
      <c r="D389" s="165">
        <v>62828</v>
      </c>
      <c r="E389" s="167">
        <v>61527.07</v>
      </c>
      <c r="F389" s="167">
        <v>1300.93</v>
      </c>
      <c r="G389" s="160">
        <v>100</v>
      </c>
      <c r="H389" s="165">
        <v>34699</v>
      </c>
      <c r="I389" s="161">
        <v>34699</v>
      </c>
      <c r="J389" s="160">
        <v>100</v>
      </c>
      <c r="K389" s="165">
        <v>0</v>
      </c>
      <c r="L389" s="165">
        <v>0</v>
      </c>
      <c r="M389" s="160">
        <v>0</v>
      </c>
      <c r="N389" s="167">
        <v>0</v>
      </c>
      <c r="O389" s="165">
        <v>0</v>
      </c>
      <c r="P389" s="165">
        <v>0</v>
      </c>
      <c r="Q389" s="165">
        <v>0</v>
      </c>
      <c r="R389" s="159">
        <v>0</v>
      </c>
    </row>
    <row r="390" spans="1:18" ht="12.75">
      <c r="A390" s="166">
        <v>7050</v>
      </c>
      <c r="B390" s="166" t="s">
        <v>642</v>
      </c>
      <c r="C390" s="167">
        <v>432.88</v>
      </c>
      <c r="D390" s="165">
        <v>58874</v>
      </c>
      <c r="E390" s="167">
        <v>57654.94</v>
      </c>
      <c r="F390" s="167">
        <v>1219.06</v>
      </c>
      <c r="G390" s="160">
        <v>100</v>
      </c>
      <c r="H390" s="165">
        <v>39621</v>
      </c>
      <c r="I390" s="161">
        <v>39621</v>
      </c>
      <c r="J390" s="160">
        <v>100</v>
      </c>
      <c r="K390" s="165">
        <v>0</v>
      </c>
      <c r="L390" s="165">
        <v>0</v>
      </c>
      <c r="M390" s="160">
        <v>0</v>
      </c>
      <c r="N390" s="167">
        <v>0</v>
      </c>
      <c r="O390" s="165">
        <v>0</v>
      </c>
      <c r="P390" s="165">
        <v>0</v>
      </c>
      <c r="Q390" s="165">
        <v>0</v>
      </c>
      <c r="R390" s="159">
        <v>0</v>
      </c>
    </row>
    <row r="391" spans="1:18" ht="12.75">
      <c r="A391" s="166">
        <v>7054</v>
      </c>
      <c r="B391" s="166" t="s">
        <v>643</v>
      </c>
      <c r="C391" s="167">
        <v>1783.25</v>
      </c>
      <c r="D391" s="165">
        <v>171043</v>
      </c>
      <c r="E391" s="167">
        <v>167501.33</v>
      </c>
      <c r="F391" s="167">
        <v>3541.67</v>
      </c>
      <c r="G391" s="160">
        <v>100</v>
      </c>
      <c r="H391" s="165">
        <v>23281</v>
      </c>
      <c r="I391" s="161">
        <v>23281</v>
      </c>
      <c r="J391" s="160">
        <v>100</v>
      </c>
      <c r="K391" s="165">
        <v>0</v>
      </c>
      <c r="L391" s="165">
        <v>0</v>
      </c>
      <c r="M391" s="160">
        <v>0</v>
      </c>
      <c r="N391" s="167">
        <v>50000</v>
      </c>
      <c r="O391" s="165">
        <v>0</v>
      </c>
      <c r="P391" s="165">
        <v>0</v>
      </c>
      <c r="Q391" s="165">
        <v>0</v>
      </c>
      <c r="R391" s="159">
        <v>0</v>
      </c>
    </row>
    <row r="392" spans="1:18" ht="12.75">
      <c r="A392" s="166">
        <v>7058</v>
      </c>
      <c r="B392" s="166" t="s">
        <v>644</v>
      </c>
      <c r="C392" s="167">
        <v>403.12</v>
      </c>
      <c r="D392" s="165">
        <v>42989</v>
      </c>
      <c r="E392" s="167">
        <v>42098.86</v>
      </c>
      <c r="F392" s="167">
        <v>890.14</v>
      </c>
      <c r="G392" s="160">
        <v>100</v>
      </c>
      <c r="H392" s="165">
        <v>9166</v>
      </c>
      <c r="I392" s="161">
        <v>9166</v>
      </c>
      <c r="J392" s="160">
        <v>100</v>
      </c>
      <c r="K392" s="165">
        <v>0</v>
      </c>
      <c r="L392" s="165">
        <v>0</v>
      </c>
      <c r="M392" s="160">
        <v>0</v>
      </c>
      <c r="N392" s="167">
        <v>0</v>
      </c>
      <c r="O392" s="165">
        <v>700</v>
      </c>
      <c r="P392" s="165">
        <v>0</v>
      </c>
      <c r="Q392" s="165">
        <v>0</v>
      </c>
      <c r="R392" s="159">
        <v>0</v>
      </c>
    </row>
    <row r="393" spans="1:18" ht="12.75">
      <c r="A393" s="166">
        <v>7060</v>
      </c>
      <c r="B393" s="166" t="s">
        <v>645</v>
      </c>
      <c r="C393" s="167">
        <v>125.51</v>
      </c>
      <c r="D393" s="165">
        <v>12950</v>
      </c>
      <c r="E393" s="167">
        <v>12681.85</v>
      </c>
      <c r="F393" s="167">
        <v>268.15</v>
      </c>
      <c r="G393" s="160">
        <v>100</v>
      </c>
      <c r="H393" s="165">
        <v>0</v>
      </c>
      <c r="I393" s="161">
        <v>0</v>
      </c>
      <c r="J393" s="160">
        <v>0</v>
      </c>
      <c r="K393" s="165">
        <v>3419</v>
      </c>
      <c r="L393" s="165">
        <v>3419</v>
      </c>
      <c r="M393" s="160">
        <v>100</v>
      </c>
      <c r="N393" s="167">
        <v>0</v>
      </c>
      <c r="O393" s="165">
        <v>0</v>
      </c>
      <c r="P393" s="165">
        <v>0</v>
      </c>
      <c r="Q393" s="165">
        <v>0</v>
      </c>
      <c r="R393" s="159">
        <v>0</v>
      </c>
    </row>
    <row r="394" spans="1:18" ht="12.75">
      <c r="A394" s="166">
        <v>7062</v>
      </c>
      <c r="B394" s="166" t="s">
        <v>646</v>
      </c>
      <c r="C394" s="167">
        <v>2334.88</v>
      </c>
      <c r="D394" s="165">
        <v>207105</v>
      </c>
      <c r="E394" s="167">
        <v>202816.62</v>
      </c>
      <c r="F394" s="167">
        <v>4288.38</v>
      </c>
      <c r="G394" s="160">
        <v>100</v>
      </c>
      <c r="H394" s="165">
        <v>0</v>
      </c>
      <c r="I394" s="161">
        <v>0</v>
      </c>
      <c r="J394" s="160">
        <v>0</v>
      </c>
      <c r="K394" s="165">
        <v>28900</v>
      </c>
      <c r="L394" s="165">
        <v>28900</v>
      </c>
      <c r="M394" s="160">
        <v>100</v>
      </c>
      <c r="N394" s="167">
        <v>0</v>
      </c>
      <c r="O394" s="165">
        <v>3500</v>
      </c>
      <c r="P394" s="165">
        <v>0</v>
      </c>
      <c r="Q394" s="165">
        <v>0</v>
      </c>
      <c r="R394" s="159">
        <v>0</v>
      </c>
    </row>
    <row r="395" spans="1:18" ht="12.75">
      <c r="A395" s="166">
        <v>7066</v>
      </c>
      <c r="B395" s="166" t="s">
        <v>647</v>
      </c>
      <c r="C395" s="167">
        <v>442.07</v>
      </c>
      <c r="D395" s="165">
        <v>42678</v>
      </c>
      <c r="E395" s="167">
        <v>41794.3</v>
      </c>
      <c r="F395" s="167">
        <v>883.7</v>
      </c>
      <c r="G395" s="160">
        <v>100</v>
      </c>
      <c r="H395" s="165">
        <v>852</v>
      </c>
      <c r="I395" s="161">
        <v>852</v>
      </c>
      <c r="J395" s="160">
        <v>100</v>
      </c>
      <c r="K395" s="165">
        <v>0</v>
      </c>
      <c r="L395" s="165">
        <v>0</v>
      </c>
      <c r="M395" s="160">
        <v>0</v>
      </c>
      <c r="N395" s="167">
        <v>0</v>
      </c>
      <c r="O395" s="165">
        <v>0</v>
      </c>
      <c r="P395" s="165">
        <v>0</v>
      </c>
      <c r="Q395" s="165">
        <v>0</v>
      </c>
      <c r="R395" s="159">
        <v>0</v>
      </c>
    </row>
    <row r="396" spans="1:18" ht="12.75">
      <c r="A396" s="166">
        <v>7068</v>
      </c>
      <c r="B396" s="166" t="s">
        <v>648</v>
      </c>
      <c r="C396" s="167">
        <v>272.46</v>
      </c>
      <c r="D396" s="165">
        <v>32451</v>
      </c>
      <c r="E396" s="167">
        <v>31779.06</v>
      </c>
      <c r="F396" s="167">
        <v>671.94</v>
      </c>
      <c r="G396" s="160">
        <v>100</v>
      </c>
      <c r="H396" s="165">
        <v>68007</v>
      </c>
      <c r="I396" s="161">
        <v>68007</v>
      </c>
      <c r="J396" s="160">
        <v>100</v>
      </c>
      <c r="K396" s="165">
        <v>0</v>
      </c>
      <c r="L396" s="165">
        <v>0</v>
      </c>
      <c r="M396" s="160">
        <v>0</v>
      </c>
      <c r="N396" s="167">
        <v>0</v>
      </c>
      <c r="O396" s="165">
        <v>0</v>
      </c>
      <c r="P396" s="165">
        <v>0</v>
      </c>
      <c r="Q396" s="165">
        <v>0</v>
      </c>
      <c r="R396" s="159">
        <v>0</v>
      </c>
    </row>
    <row r="397" spans="1:18" ht="12.75">
      <c r="A397" s="166">
        <v>7070</v>
      </c>
      <c r="B397" s="166" t="s">
        <v>649</v>
      </c>
      <c r="C397" s="167">
        <v>443.29</v>
      </c>
      <c r="D397" s="165">
        <v>61127</v>
      </c>
      <c r="E397" s="167">
        <v>59861.29</v>
      </c>
      <c r="F397" s="167">
        <v>1265.71</v>
      </c>
      <c r="G397" s="160">
        <v>100</v>
      </c>
      <c r="H397" s="165">
        <v>32386</v>
      </c>
      <c r="I397" s="161">
        <v>32386</v>
      </c>
      <c r="J397" s="160">
        <v>100</v>
      </c>
      <c r="K397" s="165">
        <v>0</v>
      </c>
      <c r="L397" s="165">
        <v>0</v>
      </c>
      <c r="M397" s="160">
        <v>0</v>
      </c>
      <c r="N397" s="167">
        <v>10200</v>
      </c>
      <c r="O397" s="165">
        <v>0</v>
      </c>
      <c r="P397" s="165">
        <v>0</v>
      </c>
      <c r="Q397" s="165">
        <v>0</v>
      </c>
      <c r="R397" s="159">
        <v>0</v>
      </c>
    </row>
    <row r="398" spans="1:18" ht="12.75">
      <c r="A398" s="166">
        <v>7074</v>
      </c>
      <c r="B398" s="166" t="s">
        <v>650</v>
      </c>
      <c r="C398" s="167">
        <v>289.29</v>
      </c>
      <c r="D398" s="165">
        <v>29321</v>
      </c>
      <c r="E398" s="167">
        <v>28713.87</v>
      </c>
      <c r="F398" s="167">
        <v>607.13</v>
      </c>
      <c r="G398" s="160">
        <v>100</v>
      </c>
      <c r="H398" s="165">
        <v>42643</v>
      </c>
      <c r="I398" s="161">
        <v>42643</v>
      </c>
      <c r="J398" s="160">
        <v>100</v>
      </c>
      <c r="K398" s="165">
        <v>0</v>
      </c>
      <c r="L398" s="165">
        <v>0</v>
      </c>
      <c r="M398" s="160">
        <v>0</v>
      </c>
      <c r="N398" s="167">
        <v>0</v>
      </c>
      <c r="O398" s="165">
        <v>0</v>
      </c>
      <c r="P398" s="165">
        <v>0</v>
      </c>
      <c r="Q398" s="165">
        <v>0</v>
      </c>
      <c r="R398" s="159">
        <v>0</v>
      </c>
    </row>
    <row r="399" spans="1:18" ht="12.75">
      <c r="A399" s="166">
        <v>7076</v>
      </c>
      <c r="B399" s="166" t="s">
        <v>651</v>
      </c>
      <c r="C399" s="167">
        <v>226.07</v>
      </c>
      <c r="D399" s="165">
        <v>28669</v>
      </c>
      <c r="E399" s="167">
        <v>28075.37</v>
      </c>
      <c r="F399" s="167">
        <v>593.63</v>
      </c>
      <c r="G399" s="160">
        <v>100</v>
      </c>
      <c r="H399" s="165">
        <v>26986</v>
      </c>
      <c r="I399" s="161">
        <v>26986</v>
      </c>
      <c r="J399" s="160">
        <v>100</v>
      </c>
      <c r="K399" s="165">
        <v>0</v>
      </c>
      <c r="L399" s="165">
        <v>0</v>
      </c>
      <c r="M399" s="160">
        <v>0</v>
      </c>
      <c r="N399" s="167">
        <v>0</v>
      </c>
      <c r="O399" s="165">
        <v>0</v>
      </c>
      <c r="P399" s="165">
        <v>0</v>
      </c>
      <c r="Q399" s="165">
        <v>0</v>
      </c>
      <c r="R399" s="159">
        <v>0</v>
      </c>
    </row>
    <row r="400" spans="1:18" ht="12.75">
      <c r="A400" s="166">
        <v>7078</v>
      </c>
      <c r="B400" s="166" t="s">
        <v>652</v>
      </c>
      <c r="C400" s="167">
        <v>147.57</v>
      </c>
      <c r="D400" s="165">
        <v>16792</v>
      </c>
      <c r="E400" s="167">
        <v>16444.3</v>
      </c>
      <c r="F400" s="167">
        <v>347.7</v>
      </c>
      <c r="G400" s="160">
        <v>100</v>
      </c>
      <c r="H400" s="165">
        <v>40211</v>
      </c>
      <c r="I400" s="161">
        <v>40211</v>
      </c>
      <c r="J400" s="160">
        <v>100</v>
      </c>
      <c r="K400" s="165">
        <v>0</v>
      </c>
      <c r="L400" s="165">
        <v>0</v>
      </c>
      <c r="M400" s="160">
        <v>0</v>
      </c>
      <c r="N400" s="167">
        <v>5000</v>
      </c>
      <c r="O400" s="165">
        <v>0</v>
      </c>
      <c r="P400" s="165">
        <v>0</v>
      </c>
      <c r="Q400" s="165">
        <v>0</v>
      </c>
      <c r="R400" s="159">
        <v>0</v>
      </c>
    </row>
    <row r="401" spans="1:18" ht="12.75">
      <c r="A401" s="166">
        <v>7082</v>
      </c>
      <c r="B401" s="166" t="s">
        <v>653</v>
      </c>
      <c r="C401" s="167">
        <v>342.71</v>
      </c>
      <c r="D401" s="165">
        <v>34321</v>
      </c>
      <c r="E401" s="167">
        <v>33610.34</v>
      </c>
      <c r="F401" s="167">
        <v>710.66</v>
      </c>
      <c r="G401" s="160">
        <v>100</v>
      </c>
      <c r="H401" s="165">
        <v>52254</v>
      </c>
      <c r="I401" s="161">
        <v>52254</v>
      </c>
      <c r="J401" s="160">
        <v>100</v>
      </c>
      <c r="K401" s="165">
        <v>0</v>
      </c>
      <c r="L401" s="165">
        <v>0</v>
      </c>
      <c r="M401" s="160">
        <v>0</v>
      </c>
      <c r="N401" s="167">
        <v>0</v>
      </c>
      <c r="O401" s="165">
        <v>0</v>
      </c>
      <c r="P401" s="165">
        <v>0</v>
      </c>
      <c r="Q401" s="165">
        <v>0</v>
      </c>
      <c r="R401" s="159">
        <v>0</v>
      </c>
    </row>
    <row r="402" spans="1:18" ht="12.75">
      <c r="A402" s="166">
        <v>7086</v>
      </c>
      <c r="B402" s="166" t="s">
        <v>654</v>
      </c>
      <c r="C402" s="167">
        <v>522.73</v>
      </c>
      <c r="D402" s="165">
        <v>71306</v>
      </c>
      <c r="E402" s="167">
        <v>69829.52</v>
      </c>
      <c r="F402" s="167">
        <v>1476.48</v>
      </c>
      <c r="G402" s="160">
        <v>100</v>
      </c>
      <c r="H402" s="165">
        <v>30866</v>
      </c>
      <c r="I402" s="161">
        <v>30866</v>
      </c>
      <c r="J402" s="160">
        <v>100</v>
      </c>
      <c r="K402" s="165">
        <v>0</v>
      </c>
      <c r="L402" s="165">
        <v>0</v>
      </c>
      <c r="M402" s="160">
        <v>0</v>
      </c>
      <c r="N402" s="167">
        <v>0</v>
      </c>
      <c r="O402" s="165">
        <v>0</v>
      </c>
      <c r="P402" s="165">
        <v>0</v>
      </c>
      <c r="Q402" s="165">
        <v>0</v>
      </c>
      <c r="R402" s="159">
        <v>0</v>
      </c>
    </row>
    <row r="403" spans="1:18" ht="12.75">
      <c r="A403" s="166">
        <v>7090</v>
      </c>
      <c r="B403" s="166" t="s">
        <v>655</v>
      </c>
      <c r="C403" s="167">
        <v>446.43</v>
      </c>
      <c r="D403" s="165">
        <v>54262</v>
      </c>
      <c r="E403" s="167">
        <v>53138.44</v>
      </c>
      <c r="F403" s="167">
        <v>1123.56</v>
      </c>
      <c r="G403" s="160">
        <v>100</v>
      </c>
      <c r="H403" s="165">
        <v>31249</v>
      </c>
      <c r="I403" s="161">
        <v>31249</v>
      </c>
      <c r="J403" s="160">
        <v>100</v>
      </c>
      <c r="K403" s="165">
        <v>0</v>
      </c>
      <c r="L403" s="165">
        <v>0</v>
      </c>
      <c r="M403" s="160">
        <v>0</v>
      </c>
      <c r="N403" s="167">
        <v>12145</v>
      </c>
      <c r="O403" s="165">
        <v>0</v>
      </c>
      <c r="P403" s="165">
        <v>0</v>
      </c>
      <c r="Q403" s="165">
        <v>0</v>
      </c>
      <c r="R403" s="159">
        <v>0</v>
      </c>
    </row>
    <row r="404" spans="1:18" ht="12.75">
      <c r="A404" s="166">
        <v>7092</v>
      </c>
      <c r="B404" s="166" t="s">
        <v>656</v>
      </c>
      <c r="C404" s="167">
        <v>209.9</v>
      </c>
      <c r="D404" s="165">
        <v>17051</v>
      </c>
      <c r="E404" s="167">
        <v>16697.94</v>
      </c>
      <c r="F404" s="167">
        <v>353.06</v>
      </c>
      <c r="G404" s="160">
        <v>100</v>
      </c>
      <c r="H404" s="165">
        <v>24399</v>
      </c>
      <c r="I404" s="161">
        <v>24399</v>
      </c>
      <c r="J404" s="160">
        <v>100</v>
      </c>
      <c r="K404" s="165">
        <v>0</v>
      </c>
      <c r="L404" s="165">
        <v>0</v>
      </c>
      <c r="M404" s="160">
        <v>0</v>
      </c>
      <c r="N404" s="167">
        <v>0</v>
      </c>
      <c r="O404" s="165">
        <v>0</v>
      </c>
      <c r="P404" s="165">
        <v>0</v>
      </c>
      <c r="Q404" s="165">
        <v>0</v>
      </c>
      <c r="R404" s="159">
        <v>0</v>
      </c>
    </row>
    <row r="405" spans="1:18" ht="12.75">
      <c r="A405" s="166">
        <v>7094</v>
      </c>
      <c r="B405" s="166" t="s">
        <v>657</v>
      </c>
      <c r="C405" s="167">
        <v>222.91</v>
      </c>
      <c r="D405" s="165">
        <v>21255</v>
      </c>
      <c r="E405" s="167">
        <v>20814.89</v>
      </c>
      <c r="F405" s="167">
        <v>440.11</v>
      </c>
      <c r="G405" s="160">
        <v>100</v>
      </c>
      <c r="H405" s="165">
        <v>36582</v>
      </c>
      <c r="I405" s="161">
        <v>36582</v>
      </c>
      <c r="J405" s="160">
        <v>100</v>
      </c>
      <c r="K405" s="165">
        <v>0</v>
      </c>
      <c r="L405" s="165">
        <v>0</v>
      </c>
      <c r="M405" s="160">
        <v>0</v>
      </c>
      <c r="N405" s="167">
        <v>0</v>
      </c>
      <c r="O405" s="165">
        <v>0</v>
      </c>
      <c r="P405" s="165">
        <v>0</v>
      </c>
      <c r="Q405" s="165">
        <v>0</v>
      </c>
      <c r="R405" s="159">
        <v>0</v>
      </c>
    </row>
    <row r="406" spans="1:18" ht="12.75">
      <c r="A406" s="166">
        <v>7096</v>
      </c>
      <c r="B406" s="166" t="s">
        <v>658</v>
      </c>
      <c r="C406" s="167">
        <v>181.16</v>
      </c>
      <c r="D406" s="165">
        <v>21114</v>
      </c>
      <c r="E406" s="167">
        <v>20676.81</v>
      </c>
      <c r="F406" s="167">
        <v>437.19</v>
      </c>
      <c r="G406" s="160">
        <v>100</v>
      </c>
      <c r="H406" s="165">
        <v>22999</v>
      </c>
      <c r="I406" s="161">
        <v>22999</v>
      </c>
      <c r="J406" s="160">
        <v>100</v>
      </c>
      <c r="K406" s="165">
        <v>0</v>
      </c>
      <c r="L406" s="165">
        <v>0</v>
      </c>
      <c r="M406" s="160">
        <v>0</v>
      </c>
      <c r="N406" s="167">
        <v>29500</v>
      </c>
      <c r="O406" s="165">
        <v>0</v>
      </c>
      <c r="P406" s="165">
        <v>0</v>
      </c>
      <c r="Q406" s="165">
        <v>0</v>
      </c>
      <c r="R406" s="159">
        <v>0</v>
      </c>
    </row>
    <row r="407" spans="1:19" s="163" customFormat="1" ht="17.25" customHeight="1">
      <c r="A407" s="168"/>
      <c r="B407" s="157" t="s">
        <v>659</v>
      </c>
      <c r="C407" s="158">
        <v>23220.36</v>
      </c>
      <c r="D407" s="159">
        <v>2180439</v>
      </c>
      <c r="E407" s="158">
        <v>2135290.21</v>
      </c>
      <c r="F407" s="158">
        <v>45148.79</v>
      </c>
      <c r="G407" s="160">
        <v>100</v>
      </c>
      <c r="H407" s="159">
        <v>1319387</v>
      </c>
      <c r="I407" s="159">
        <v>1319387</v>
      </c>
      <c r="J407" s="160">
        <v>100</v>
      </c>
      <c r="K407" s="159">
        <v>32319</v>
      </c>
      <c r="L407" s="159">
        <v>32319</v>
      </c>
      <c r="M407" s="160">
        <v>100</v>
      </c>
      <c r="N407" s="158">
        <v>196353.61</v>
      </c>
      <c r="O407" s="159">
        <v>13281</v>
      </c>
      <c r="P407" s="159">
        <v>5250</v>
      </c>
      <c r="Q407" s="159">
        <v>2115488</v>
      </c>
      <c r="R407" s="159">
        <v>2115488</v>
      </c>
      <c r="S407" s="159">
        <v>0</v>
      </c>
    </row>
    <row r="408" spans="1:19" s="163" customFormat="1" ht="17.25" customHeight="1">
      <c r="A408" s="168"/>
      <c r="B408" s="157" t="s">
        <v>660</v>
      </c>
      <c r="C408" s="158">
        <v>0</v>
      </c>
      <c r="D408" s="159">
        <v>0</v>
      </c>
      <c r="E408" s="158">
        <v>0</v>
      </c>
      <c r="F408" s="158">
        <v>0</v>
      </c>
      <c r="G408" s="160">
        <v>0</v>
      </c>
      <c r="H408" s="159">
        <v>0</v>
      </c>
      <c r="I408" s="161">
        <v>0</v>
      </c>
      <c r="J408" s="160">
        <v>0</v>
      </c>
      <c r="K408" s="159">
        <v>0</v>
      </c>
      <c r="L408" s="159">
        <v>0</v>
      </c>
      <c r="M408" s="160">
        <v>0</v>
      </c>
      <c r="N408" s="158"/>
      <c r="O408" s="159">
        <v>0</v>
      </c>
      <c r="P408" s="159">
        <v>0</v>
      </c>
      <c r="Q408" s="159"/>
      <c r="R408" s="159"/>
      <c r="S408" s="162"/>
    </row>
    <row r="409" spans="1:18" ht="12.75">
      <c r="A409" s="166">
        <v>7400</v>
      </c>
      <c r="B409" s="166" t="s">
        <v>661</v>
      </c>
      <c r="C409" s="167">
        <v>0</v>
      </c>
      <c r="D409" s="165">
        <v>0</v>
      </c>
      <c r="E409" s="167">
        <v>0</v>
      </c>
      <c r="F409" s="167">
        <v>0</v>
      </c>
      <c r="G409" s="160">
        <v>0</v>
      </c>
      <c r="H409" s="165">
        <v>645940</v>
      </c>
      <c r="I409" s="161">
        <v>645940</v>
      </c>
      <c r="J409" s="160">
        <v>100</v>
      </c>
      <c r="K409" s="165">
        <v>0</v>
      </c>
      <c r="L409" s="165">
        <v>0</v>
      </c>
      <c r="M409" s="160">
        <v>0</v>
      </c>
      <c r="N409" s="167">
        <v>0</v>
      </c>
      <c r="O409" s="165">
        <v>4877</v>
      </c>
      <c r="P409" s="165">
        <v>0</v>
      </c>
      <c r="Q409" s="165">
        <v>2252299</v>
      </c>
      <c r="R409" s="165">
        <v>2252299</v>
      </c>
    </row>
    <row r="410" spans="1:18" ht="12.75">
      <c r="A410" s="166">
        <v>7401</v>
      </c>
      <c r="B410" s="166" t="s">
        <v>662</v>
      </c>
      <c r="C410" s="167">
        <v>24674.32</v>
      </c>
      <c r="D410" s="165">
        <v>1922363</v>
      </c>
      <c r="E410" s="167">
        <v>1882557.98</v>
      </c>
      <c r="F410" s="167">
        <v>39805.02</v>
      </c>
      <c r="G410" s="160">
        <v>100</v>
      </c>
      <c r="H410" s="165">
        <v>0</v>
      </c>
      <c r="I410" s="161">
        <v>0</v>
      </c>
      <c r="J410" s="160">
        <v>0</v>
      </c>
      <c r="K410" s="165">
        <v>38451</v>
      </c>
      <c r="L410" s="165">
        <v>38451</v>
      </c>
      <c r="M410" s="160">
        <v>100</v>
      </c>
      <c r="N410" s="167">
        <v>1269908</v>
      </c>
      <c r="O410" s="165">
        <v>0</v>
      </c>
      <c r="P410" s="165">
        <v>0</v>
      </c>
      <c r="Q410" s="165">
        <v>0</v>
      </c>
      <c r="R410" s="159">
        <v>0</v>
      </c>
    </row>
    <row r="411" spans="1:19" ht="12.75">
      <c r="A411" s="166">
        <v>7405</v>
      </c>
      <c r="B411" s="166" t="s">
        <v>663</v>
      </c>
      <c r="C411" s="167">
        <v>4624.41</v>
      </c>
      <c r="D411" s="165">
        <v>456214</v>
      </c>
      <c r="E411" s="167">
        <v>446767.5</v>
      </c>
      <c r="F411" s="167">
        <v>9446.5</v>
      </c>
      <c r="G411" s="160">
        <v>100</v>
      </c>
      <c r="H411" s="165">
        <v>0</v>
      </c>
      <c r="I411" s="161">
        <v>0</v>
      </c>
      <c r="J411" s="160">
        <v>0</v>
      </c>
      <c r="K411" s="165">
        <v>0</v>
      </c>
      <c r="L411" s="165">
        <v>0</v>
      </c>
      <c r="M411" s="160">
        <v>0</v>
      </c>
      <c r="N411" s="167">
        <v>226800</v>
      </c>
      <c r="O411" s="165">
        <v>0</v>
      </c>
      <c r="P411" s="165">
        <v>0</v>
      </c>
      <c r="Q411" s="165">
        <v>0</v>
      </c>
      <c r="R411" s="159">
        <v>0</v>
      </c>
      <c r="S411" s="101">
        <v>23214</v>
      </c>
    </row>
    <row r="412" spans="1:18" ht="12.75">
      <c r="A412" s="166">
        <v>7409</v>
      </c>
      <c r="B412" s="166" t="s">
        <v>664</v>
      </c>
      <c r="C412" s="167">
        <v>2457.98</v>
      </c>
      <c r="D412" s="165">
        <v>224232</v>
      </c>
      <c r="E412" s="167">
        <v>219588.99</v>
      </c>
      <c r="F412" s="167">
        <v>4643.01</v>
      </c>
      <c r="G412" s="160">
        <v>100</v>
      </c>
      <c r="H412" s="165">
        <v>0</v>
      </c>
      <c r="I412" s="161">
        <v>0</v>
      </c>
      <c r="J412" s="160">
        <v>0</v>
      </c>
      <c r="K412" s="165">
        <v>129278</v>
      </c>
      <c r="L412" s="165">
        <v>129278</v>
      </c>
      <c r="M412" s="160">
        <v>100</v>
      </c>
      <c r="N412" s="167">
        <v>0</v>
      </c>
      <c r="O412" s="165">
        <v>0</v>
      </c>
      <c r="P412" s="165">
        <v>0</v>
      </c>
      <c r="Q412" s="165">
        <v>0</v>
      </c>
      <c r="R412" s="159">
        <v>0</v>
      </c>
    </row>
    <row r="413" spans="1:18" ht="12.75">
      <c r="A413" s="166">
        <v>7413</v>
      </c>
      <c r="B413" s="166" t="s">
        <v>665</v>
      </c>
      <c r="C413" s="167">
        <v>4615.87</v>
      </c>
      <c r="D413" s="165">
        <v>474924</v>
      </c>
      <c r="E413" s="167">
        <v>465090.08</v>
      </c>
      <c r="F413" s="167">
        <v>9833.92</v>
      </c>
      <c r="G413" s="160">
        <v>100</v>
      </c>
      <c r="H413" s="165">
        <v>0</v>
      </c>
      <c r="I413" s="161">
        <v>0</v>
      </c>
      <c r="J413" s="160">
        <v>0</v>
      </c>
      <c r="K413" s="165">
        <v>0</v>
      </c>
      <c r="L413" s="165">
        <v>0</v>
      </c>
      <c r="M413" s="160">
        <v>0</v>
      </c>
      <c r="N413" s="167">
        <v>235000</v>
      </c>
      <c r="O413" s="165">
        <v>0</v>
      </c>
      <c r="P413" s="165">
        <v>0</v>
      </c>
      <c r="Q413" s="165">
        <v>0</v>
      </c>
      <c r="R413" s="159">
        <v>0</v>
      </c>
    </row>
    <row r="414" spans="1:18" ht="12.75">
      <c r="A414" s="166">
        <v>7444</v>
      </c>
      <c r="B414" s="166" t="s">
        <v>666</v>
      </c>
      <c r="C414" s="167">
        <v>1115.75</v>
      </c>
      <c r="D414" s="165">
        <v>75174</v>
      </c>
      <c r="E414" s="167">
        <v>73617.42</v>
      </c>
      <c r="F414" s="167">
        <v>1556.58</v>
      </c>
      <c r="G414" s="160">
        <v>100</v>
      </c>
      <c r="H414" s="165">
        <v>21497</v>
      </c>
      <c r="I414" s="161">
        <v>21497</v>
      </c>
      <c r="J414" s="160">
        <v>100</v>
      </c>
      <c r="K414" s="165">
        <v>0</v>
      </c>
      <c r="L414" s="165">
        <v>0</v>
      </c>
      <c r="M414" s="160">
        <v>0</v>
      </c>
      <c r="N414" s="167">
        <v>0</v>
      </c>
      <c r="O414" s="165">
        <v>0</v>
      </c>
      <c r="P414" s="165">
        <v>0</v>
      </c>
      <c r="Q414" s="165">
        <v>0</v>
      </c>
      <c r="R414" s="159">
        <v>0</v>
      </c>
    </row>
    <row r="415" spans="1:18" ht="12.75">
      <c r="A415" s="166">
        <v>7448</v>
      </c>
      <c r="B415" s="166" t="s">
        <v>667</v>
      </c>
      <c r="C415" s="167">
        <v>1079.86</v>
      </c>
      <c r="D415" s="165">
        <v>110924</v>
      </c>
      <c r="E415" s="167">
        <v>108627.17</v>
      </c>
      <c r="F415" s="167">
        <v>2296.83</v>
      </c>
      <c r="G415" s="160">
        <v>100</v>
      </c>
      <c r="H415" s="165">
        <v>12598</v>
      </c>
      <c r="I415" s="161">
        <v>12598</v>
      </c>
      <c r="J415" s="160">
        <v>100</v>
      </c>
      <c r="K415" s="165">
        <v>0</v>
      </c>
      <c r="L415" s="165">
        <v>0</v>
      </c>
      <c r="M415" s="160">
        <v>0</v>
      </c>
      <c r="N415" s="167">
        <v>0</v>
      </c>
      <c r="O415" s="165">
        <v>0</v>
      </c>
      <c r="P415" s="165">
        <v>0</v>
      </c>
      <c r="Q415" s="165">
        <v>0</v>
      </c>
      <c r="R415" s="159">
        <v>0</v>
      </c>
    </row>
    <row r="416" spans="1:18" ht="12.75">
      <c r="A416" s="166">
        <v>7452</v>
      </c>
      <c r="B416" s="166" t="s">
        <v>668</v>
      </c>
      <c r="C416" s="167">
        <v>202.9</v>
      </c>
      <c r="D416" s="165">
        <v>23457</v>
      </c>
      <c r="E416" s="167">
        <v>22971.29</v>
      </c>
      <c r="F416" s="167">
        <v>485.71</v>
      </c>
      <c r="G416" s="160">
        <v>100</v>
      </c>
      <c r="H416" s="165">
        <v>21387</v>
      </c>
      <c r="I416" s="161">
        <v>21387</v>
      </c>
      <c r="J416" s="160">
        <v>100</v>
      </c>
      <c r="K416" s="165">
        <v>0</v>
      </c>
      <c r="L416" s="165">
        <v>0</v>
      </c>
      <c r="M416" s="160">
        <v>0</v>
      </c>
      <c r="N416" s="167">
        <v>0</v>
      </c>
      <c r="O416" s="165">
        <v>3311</v>
      </c>
      <c r="P416" s="165">
        <v>0</v>
      </c>
      <c r="Q416" s="165">
        <v>0</v>
      </c>
      <c r="R416" s="159">
        <v>0</v>
      </c>
    </row>
    <row r="417" spans="1:18" ht="12.75">
      <c r="A417" s="166">
        <v>7456</v>
      </c>
      <c r="B417" s="166" t="s">
        <v>669</v>
      </c>
      <c r="C417" s="167">
        <v>420.16</v>
      </c>
      <c r="D417" s="165">
        <v>38605</v>
      </c>
      <c r="E417" s="167">
        <v>37805.63</v>
      </c>
      <c r="F417" s="167">
        <v>799.37</v>
      </c>
      <c r="G417" s="160">
        <v>100</v>
      </c>
      <c r="H417" s="165">
        <v>34995</v>
      </c>
      <c r="I417" s="161">
        <v>34995</v>
      </c>
      <c r="J417" s="160">
        <v>100</v>
      </c>
      <c r="K417" s="165">
        <v>0</v>
      </c>
      <c r="L417" s="165">
        <v>0</v>
      </c>
      <c r="M417" s="160">
        <v>0</v>
      </c>
      <c r="N417" s="167">
        <v>25800</v>
      </c>
      <c r="O417" s="165">
        <v>0</v>
      </c>
      <c r="P417" s="165">
        <v>0</v>
      </c>
      <c r="Q417" s="165">
        <v>0</v>
      </c>
      <c r="R417" s="159">
        <v>0</v>
      </c>
    </row>
    <row r="418" spans="1:18" ht="12.75">
      <c r="A418" s="166">
        <v>7460</v>
      </c>
      <c r="B418" s="166" t="s">
        <v>670</v>
      </c>
      <c r="C418" s="167">
        <v>221.32</v>
      </c>
      <c r="D418" s="165">
        <v>11667</v>
      </c>
      <c r="E418" s="167">
        <v>11425.42</v>
      </c>
      <c r="F418" s="167">
        <v>241.58</v>
      </c>
      <c r="G418" s="160">
        <v>100</v>
      </c>
      <c r="H418" s="165">
        <v>35659</v>
      </c>
      <c r="I418" s="161">
        <v>35659</v>
      </c>
      <c r="J418" s="160">
        <v>100</v>
      </c>
      <c r="K418" s="165">
        <v>0</v>
      </c>
      <c r="L418" s="165">
        <v>0</v>
      </c>
      <c r="M418" s="160">
        <v>0</v>
      </c>
      <c r="N418" s="167">
        <v>0</v>
      </c>
      <c r="O418" s="165">
        <v>0</v>
      </c>
      <c r="P418" s="165">
        <v>0</v>
      </c>
      <c r="Q418" s="165">
        <v>0</v>
      </c>
      <c r="R418" s="159">
        <v>0</v>
      </c>
    </row>
    <row r="419" spans="1:18" ht="12.75">
      <c r="A419" s="166">
        <v>7464</v>
      </c>
      <c r="B419" s="166" t="s">
        <v>671</v>
      </c>
      <c r="C419" s="167">
        <v>368.87</v>
      </c>
      <c r="D419" s="165">
        <v>35861</v>
      </c>
      <c r="E419" s="167">
        <v>35118.45</v>
      </c>
      <c r="F419" s="167">
        <v>742.55</v>
      </c>
      <c r="G419" s="160">
        <v>100</v>
      </c>
      <c r="H419" s="165">
        <v>43845</v>
      </c>
      <c r="I419" s="161">
        <v>43845</v>
      </c>
      <c r="J419" s="160">
        <v>100</v>
      </c>
      <c r="K419" s="165">
        <v>0</v>
      </c>
      <c r="L419" s="165">
        <v>0</v>
      </c>
      <c r="M419" s="160">
        <v>0</v>
      </c>
      <c r="N419" s="167">
        <v>140027</v>
      </c>
      <c r="O419" s="165">
        <v>0</v>
      </c>
      <c r="P419" s="165">
        <v>0</v>
      </c>
      <c r="Q419" s="165">
        <v>0</v>
      </c>
      <c r="R419" s="159">
        <v>0</v>
      </c>
    </row>
    <row r="420" spans="1:18" ht="12.75">
      <c r="A420" s="166">
        <v>7468</v>
      </c>
      <c r="B420" s="166" t="s">
        <v>672</v>
      </c>
      <c r="C420" s="167">
        <v>915.35</v>
      </c>
      <c r="D420" s="165">
        <v>76163</v>
      </c>
      <c r="E420" s="167">
        <v>74585.95</v>
      </c>
      <c r="F420" s="167">
        <v>1577.05</v>
      </c>
      <c r="G420" s="160">
        <v>100</v>
      </c>
      <c r="H420" s="165">
        <v>46499</v>
      </c>
      <c r="I420" s="161">
        <v>46499</v>
      </c>
      <c r="J420" s="160">
        <v>100</v>
      </c>
      <c r="K420" s="165">
        <v>0</v>
      </c>
      <c r="L420" s="165">
        <v>0</v>
      </c>
      <c r="M420" s="160">
        <v>0</v>
      </c>
      <c r="N420" s="167">
        <v>0</v>
      </c>
      <c r="O420" s="165">
        <v>0</v>
      </c>
      <c r="P420" s="165">
        <v>0</v>
      </c>
      <c r="Q420" s="165">
        <v>0</v>
      </c>
      <c r="R420" s="159">
        <v>0</v>
      </c>
    </row>
    <row r="421" spans="1:18" ht="12.75">
      <c r="A421" s="166">
        <v>7472</v>
      </c>
      <c r="B421" s="166" t="s">
        <v>673</v>
      </c>
      <c r="C421" s="167">
        <v>255.57</v>
      </c>
      <c r="D421" s="165">
        <v>25488</v>
      </c>
      <c r="E421" s="167">
        <v>24960.24</v>
      </c>
      <c r="F421" s="167">
        <v>527.76</v>
      </c>
      <c r="G421" s="160">
        <v>100</v>
      </c>
      <c r="H421" s="165">
        <v>17029</v>
      </c>
      <c r="I421" s="161">
        <v>17029</v>
      </c>
      <c r="J421" s="160">
        <v>100</v>
      </c>
      <c r="K421" s="165">
        <v>0</v>
      </c>
      <c r="L421" s="165">
        <v>0</v>
      </c>
      <c r="M421" s="160">
        <v>0</v>
      </c>
      <c r="N421" s="167">
        <v>0</v>
      </c>
      <c r="O421" s="165">
        <v>0</v>
      </c>
      <c r="P421" s="165">
        <v>0</v>
      </c>
      <c r="Q421" s="165">
        <v>0</v>
      </c>
      <c r="R421" s="159">
        <v>0</v>
      </c>
    </row>
    <row r="422" spans="1:18" ht="12.75">
      <c r="A422" s="166">
        <v>7476</v>
      </c>
      <c r="B422" s="166" t="s">
        <v>674</v>
      </c>
      <c r="C422" s="167">
        <v>151.67</v>
      </c>
      <c r="D422" s="165">
        <v>10503</v>
      </c>
      <c r="E422" s="167">
        <v>10285.52</v>
      </c>
      <c r="F422" s="167">
        <v>217.48</v>
      </c>
      <c r="G422" s="160">
        <v>100</v>
      </c>
      <c r="H422" s="165">
        <v>41231</v>
      </c>
      <c r="I422" s="161">
        <v>41231</v>
      </c>
      <c r="J422" s="160">
        <v>100</v>
      </c>
      <c r="K422" s="165">
        <v>0</v>
      </c>
      <c r="L422" s="165">
        <v>0</v>
      </c>
      <c r="M422" s="160">
        <v>0</v>
      </c>
      <c r="N422" s="167">
        <v>0</v>
      </c>
      <c r="O422" s="165">
        <v>0</v>
      </c>
      <c r="P422" s="165">
        <v>0</v>
      </c>
      <c r="Q422" s="165">
        <v>0</v>
      </c>
      <c r="R422" s="159">
        <v>0</v>
      </c>
    </row>
    <row r="423" spans="1:18" ht="12.75">
      <c r="A423" s="166">
        <v>7480</v>
      </c>
      <c r="B423" s="166" t="s">
        <v>675</v>
      </c>
      <c r="C423" s="167">
        <v>1594.81</v>
      </c>
      <c r="D423" s="165">
        <v>123132</v>
      </c>
      <c r="E423" s="167">
        <v>120582.39</v>
      </c>
      <c r="F423" s="167">
        <v>2549.61</v>
      </c>
      <c r="G423" s="160">
        <v>100</v>
      </c>
      <c r="H423" s="165">
        <v>21258</v>
      </c>
      <c r="I423" s="161">
        <v>21258</v>
      </c>
      <c r="J423" s="160">
        <v>100</v>
      </c>
      <c r="K423" s="165">
        <v>0</v>
      </c>
      <c r="L423" s="165">
        <v>0</v>
      </c>
      <c r="M423" s="160">
        <v>0</v>
      </c>
      <c r="N423" s="167">
        <v>6050</v>
      </c>
      <c r="O423" s="165">
        <v>0</v>
      </c>
      <c r="P423" s="165">
        <v>0</v>
      </c>
      <c r="Q423" s="165">
        <v>128000</v>
      </c>
      <c r="R423" s="165">
        <v>128000</v>
      </c>
    </row>
    <row r="424" spans="1:18" ht="12.75">
      <c r="A424" s="166">
        <v>7484</v>
      </c>
      <c r="B424" s="166" t="s">
        <v>676</v>
      </c>
      <c r="C424" s="167">
        <v>352.25</v>
      </c>
      <c r="D424" s="165">
        <v>41697</v>
      </c>
      <c r="E424" s="167">
        <v>40833.61</v>
      </c>
      <c r="F424" s="167">
        <v>863.39</v>
      </c>
      <c r="G424" s="160">
        <v>100</v>
      </c>
      <c r="H424" s="165">
        <v>23994</v>
      </c>
      <c r="I424" s="161">
        <v>23994</v>
      </c>
      <c r="J424" s="160">
        <v>100</v>
      </c>
      <c r="K424" s="165">
        <v>0</v>
      </c>
      <c r="L424" s="165">
        <v>0</v>
      </c>
      <c r="M424" s="160">
        <v>0</v>
      </c>
      <c r="N424" s="167">
        <v>0</v>
      </c>
      <c r="O424" s="165">
        <v>0</v>
      </c>
      <c r="P424" s="165">
        <v>0</v>
      </c>
      <c r="Q424" s="165">
        <v>0</v>
      </c>
      <c r="R424" s="159">
        <v>0</v>
      </c>
    </row>
    <row r="425" spans="1:18" ht="12.75">
      <c r="A425" s="166">
        <v>7488</v>
      </c>
      <c r="B425" s="166" t="s">
        <v>677</v>
      </c>
      <c r="C425" s="167">
        <v>950.76</v>
      </c>
      <c r="D425" s="165">
        <v>83803</v>
      </c>
      <c r="E425" s="167">
        <v>82067.75</v>
      </c>
      <c r="F425" s="167">
        <v>1735.25</v>
      </c>
      <c r="G425" s="160">
        <v>100</v>
      </c>
      <c r="H425" s="165">
        <v>37153</v>
      </c>
      <c r="I425" s="161">
        <v>37153</v>
      </c>
      <c r="J425" s="160">
        <v>100</v>
      </c>
      <c r="K425" s="165">
        <v>0</v>
      </c>
      <c r="L425" s="165">
        <v>0</v>
      </c>
      <c r="M425" s="160">
        <v>0</v>
      </c>
      <c r="N425" s="167">
        <v>0</v>
      </c>
      <c r="O425" s="165">
        <v>0</v>
      </c>
      <c r="P425" s="165">
        <v>0</v>
      </c>
      <c r="Q425" s="165">
        <v>18000</v>
      </c>
      <c r="R425" s="165">
        <v>18000</v>
      </c>
    </row>
    <row r="426" spans="1:18" ht="12.75">
      <c r="A426" s="166">
        <v>7492</v>
      </c>
      <c r="B426" s="166" t="s">
        <v>678</v>
      </c>
      <c r="C426" s="167">
        <v>347.87</v>
      </c>
      <c r="D426" s="165">
        <v>20777</v>
      </c>
      <c r="E426" s="167">
        <v>20346.79</v>
      </c>
      <c r="F426" s="167">
        <v>430.21</v>
      </c>
      <c r="G426" s="160">
        <v>100</v>
      </c>
      <c r="H426" s="165">
        <v>35276</v>
      </c>
      <c r="I426" s="161">
        <v>35276</v>
      </c>
      <c r="J426" s="160">
        <v>100</v>
      </c>
      <c r="K426" s="165">
        <v>0</v>
      </c>
      <c r="L426" s="165">
        <v>0</v>
      </c>
      <c r="M426" s="160">
        <v>0</v>
      </c>
      <c r="N426" s="167">
        <v>0</v>
      </c>
      <c r="O426" s="165">
        <v>0</v>
      </c>
      <c r="P426" s="165">
        <v>0</v>
      </c>
      <c r="Q426" s="165">
        <v>0</v>
      </c>
      <c r="R426" s="159">
        <v>0</v>
      </c>
    </row>
    <row r="427" spans="1:19" s="163" customFormat="1" ht="18" customHeight="1">
      <c r="A427" s="168"/>
      <c r="B427" s="157" t="s">
        <v>679</v>
      </c>
      <c r="C427" s="158">
        <v>44349.72</v>
      </c>
      <c r="D427" s="159">
        <v>3754984</v>
      </c>
      <c r="E427" s="158">
        <v>3677232.18</v>
      </c>
      <c r="F427" s="158">
        <v>77751.82</v>
      </c>
      <c r="G427" s="160">
        <v>100</v>
      </c>
      <c r="H427" s="159">
        <v>1038361</v>
      </c>
      <c r="I427" s="159">
        <v>1038361</v>
      </c>
      <c r="J427" s="160">
        <v>100</v>
      </c>
      <c r="K427" s="159">
        <v>167729</v>
      </c>
      <c r="L427" s="159">
        <v>167729</v>
      </c>
      <c r="M427" s="160">
        <v>100</v>
      </c>
      <c r="N427" s="158">
        <v>1903585</v>
      </c>
      <c r="O427" s="159">
        <v>8188</v>
      </c>
      <c r="P427" s="159">
        <v>0</v>
      </c>
      <c r="Q427" s="159">
        <v>2398299</v>
      </c>
      <c r="R427" s="159">
        <v>2398299</v>
      </c>
      <c r="S427" s="159">
        <v>23214</v>
      </c>
    </row>
    <row r="428" spans="1:19" s="163" customFormat="1" ht="18" customHeight="1">
      <c r="A428" s="168"/>
      <c r="B428" s="157" t="s">
        <v>680</v>
      </c>
      <c r="C428" s="158">
        <v>0</v>
      </c>
      <c r="D428" s="159">
        <v>0</v>
      </c>
      <c r="E428" s="158">
        <v>0</v>
      </c>
      <c r="F428" s="158">
        <v>0</v>
      </c>
      <c r="G428" s="160">
        <v>0</v>
      </c>
      <c r="H428" s="159">
        <v>0</v>
      </c>
      <c r="I428" s="161">
        <v>0</v>
      </c>
      <c r="J428" s="160">
        <v>0</v>
      </c>
      <c r="K428" s="159">
        <v>0</v>
      </c>
      <c r="L428" s="159">
        <v>0</v>
      </c>
      <c r="M428" s="160">
        <v>0</v>
      </c>
      <c r="N428" s="158"/>
      <c r="O428" s="159">
        <v>0</v>
      </c>
      <c r="P428" s="159">
        <v>0</v>
      </c>
      <c r="Q428" s="159"/>
      <c r="R428" s="159"/>
      <c r="S428" s="162"/>
    </row>
    <row r="429" spans="1:18" ht="12.75">
      <c r="A429" s="166">
        <v>7600</v>
      </c>
      <c r="B429" s="166" t="s">
        <v>681</v>
      </c>
      <c r="C429" s="167">
        <v>0</v>
      </c>
      <c r="D429" s="165">
        <v>0</v>
      </c>
      <c r="E429" s="167">
        <v>0</v>
      </c>
      <c r="F429" s="167">
        <v>0</v>
      </c>
      <c r="G429" s="160">
        <v>0</v>
      </c>
      <c r="H429" s="165">
        <v>391805</v>
      </c>
      <c r="I429" s="161">
        <v>391805</v>
      </c>
      <c r="J429" s="160">
        <v>100</v>
      </c>
      <c r="K429" s="165">
        <v>0</v>
      </c>
      <c r="L429" s="165">
        <v>0</v>
      </c>
      <c r="M429" s="160">
        <v>0</v>
      </c>
      <c r="N429" s="167">
        <v>60000</v>
      </c>
      <c r="O429" s="165">
        <v>1901</v>
      </c>
      <c r="P429" s="165">
        <v>0</v>
      </c>
      <c r="Q429" s="165">
        <v>1892296</v>
      </c>
      <c r="R429" s="165">
        <v>1892296</v>
      </c>
    </row>
    <row r="430" spans="1:18" ht="12.75">
      <c r="A430" s="166">
        <v>7601</v>
      </c>
      <c r="B430" s="166" t="s">
        <v>682</v>
      </c>
      <c r="C430" s="167">
        <v>6064.06</v>
      </c>
      <c r="D430" s="165">
        <v>377138</v>
      </c>
      <c r="E430" s="167">
        <v>369328.87</v>
      </c>
      <c r="F430" s="167">
        <v>7809.13</v>
      </c>
      <c r="G430" s="160">
        <v>100</v>
      </c>
      <c r="H430" s="165">
        <v>161106</v>
      </c>
      <c r="I430" s="161">
        <v>161106</v>
      </c>
      <c r="J430" s="160">
        <v>100</v>
      </c>
      <c r="K430" s="165">
        <v>0</v>
      </c>
      <c r="L430" s="165">
        <v>0</v>
      </c>
      <c r="M430" s="160">
        <v>0</v>
      </c>
      <c r="N430" s="167">
        <v>423200</v>
      </c>
      <c r="O430" s="165">
        <v>0</v>
      </c>
      <c r="P430" s="165">
        <v>0</v>
      </c>
      <c r="Q430" s="165">
        <v>95000</v>
      </c>
      <c r="R430" s="165">
        <v>95000</v>
      </c>
    </row>
    <row r="431" spans="1:19" ht="12.75">
      <c r="A431" s="166">
        <v>7611</v>
      </c>
      <c r="B431" s="166" t="s">
        <v>683</v>
      </c>
      <c r="C431" s="167">
        <v>4641.12</v>
      </c>
      <c r="D431" s="165">
        <v>256401</v>
      </c>
      <c r="E431" s="167">
        <v>251091.89</v>
      </c>
      <c r="F431" s="167">
        <v>5309.11</v>
      </c>
      <c r="G431" s="160">
        <v>100</v>
      </c>
      <c r="H431" s="165">
        <v>415228</v>
      </c>
      <c r="I431" s="161">
        <v>415228</v>
      </c>
      <c r="J431" s="160">
        <v>100</v>
      </c>
      <c r="K431" s="165">
        <v>0</v>
      </c>
      <c r="L431" s="165">
        <v>0</v>
      </c>
      <c r="M431" s="160">
        <v>0</v>
      </c>
      <c r="N431" s="167">
        <v>86000</v>
      </c>
      <c r="O431" s="165">
        <v>0</v>
      </c>
      <c r="P431" s="165">
        <v>2625</v>
      </c>
      <c r="Q431" s="165">
        <v>0</v>
      </c>
      <c r="R431" s="159">
        <v>0</v>
      </c>
      <c r="S431" s="101">
        <v>48260</v>
      </c>
    </row>
    <row r="432" spans="1:18" ht="12.75">
      <c r="A432" s="166">
        <v>7642</v>
      </c>
      <c r="B432" s="166" t="s">
        <v>684</v>
      </c>
      <c r="C432" s="167">
        <v>961.85</v>
      </c>
      <c r="D432" s="165">
        <v>46540</v>
      </c>
      <c r="E432" s="167">
        <v>45576.33</v>
      </c>
      <c r="F432" s="167">
        <v>963.67</v>
      </c>
      <c r="G432" s="160">
        <v>100</v>
      </c>
      <c r="H432" s="165">
        <v>104020</v>
      </c>
      <c r="I432" s="161">
        <v>104020</v>
      </c>
      <c r="J432" s="160">
        <v>100</v>
      </c>
      <c r="K432" s="165">
        <v>0</v>
      </c>
      <c r="L432" s="165">
        <v>0</v>
      </c>
      <c r="M432" s="160">
        <v>0</v>
      </c>
      <c r="N432" s="167">
        <v>26900</v>
      </c>
      <c r="O432" s="165">
        <v>0</v>
      </c>
      <c r="P432" s="165">
        <v>0</v>
      </c>
      <c r="Q432" s="165">
        <v>0</v>
      </c>
      <c r="R432" s="159">
        <v>0</v>
      </c>
    </row>
    <row r="433" spans="1:18" ht="12.75">
      <c r="A433" s="166">
        <v>7644</v>
      </c>
      <c r="B433" s="166" t="s">
        <v>685</v>
      </c>
      <c r="C433" s="167">
        <v>149.71</v>
      </c>
      <c r="D433" s="165">
        <v>6806</v>
      </c>
      <c r="E433" s="167">
        <v>6665.07</v>
      </c>
      <c r="F433" s="167">
        <v>140.93</v>
      </c>
      <c r="G433" s="160">
        <v>100</v>
      </c>
      <c r="H433" s="165">
        <v>35842</v>
      </c>
      <c r="I433" s="161">
        <v>35842</v>
      </c>
      <c r="J433" s="160">
        <v>100</v>
      </c>
      <c r="K433" s="165">
        <v>0</v>
      </c>
      <c r="L433" s="165">
        <v>0</v>
      </c>
      <c r="M433" s="160">
        <v>0</v>
      </c>
      <c r="N433" s="167">
        <v>3686</v>
      </c>
      <c r="O433" s="165">
        <v>0</v>
      </c>
      <c r="P433" s="165">
        <v>0</v>
      </c>
      <c r="Q433" s="165">
        <v>0</v>
      </c>
      <c r="R433" s="159">
        <v>0</v>
      </c>
    </row>
    <row r="434" spans="1:18" ht="12.75">
      <c r="A434" s="166">
        <v>7648</v>
      </c>
      <c r="B434" s="166" t="s">
        <v>686</v>
      </c>
      <c r="C434" s="167">
        <v>137.92</v>
      </c>
      <c r="D434" s="165">
        <v>11278</v>
      </c>
      <c r="E434" s="167">
        <v>11044.47</v>
      </c>
      <c r="F434" s="167">
        <v>233.53</v>
      </c>
      <c r="G434" s="160">
        <v>100</v>
      </c>
      <c r="H434" s="165">
        <v>58686</v>
      </c>
      <c r="I434" s="161">
        <v>58686</v>
      </c>
      <c r="J434" s="160">
        <v>100</v>
      </c>
      <c r="K434" s="165">
        <v>0</v>
      </c>
      <c r="L434" s="165">
        <v>0</v>
      </c>
      <c r="M434" s="160">
        <v>0</v>
      </c>
      <c r="N434" s="167">
        <v>9000</v>
      </c>
      <c r="O434" s="165">
        <v>0</v>
      </c>
      <c r="P434" s="165">
        <v>0</v>
      </c>
      <c r="Q434" s="165">
        <v>0</v>
      </c>
      <c r="R434" s="159">
        <v>0</v>
      </c>
    </row>
    <row r="435" spans="1:18" ht="12.75">
      <c r="A435" s="166">
        <v>7652</v>
      </c>
      <c r="B435" s="166" t="s">
        <v>687</v>
      </c>
      <c r="C435" s="167">
        <v>250.4</v>
      </c>
      <c r="D435" s="165">
        <v>10891</v>
      </c>
      <c r="E435" s="167">
        <v>10665.49</v>
      </c>
      <c r="F435" s="167">
        <v>225.51</v>
      </c>
      <c r="G435" s="160">
        <v>100</v>
      </c>
      <c r="H435" s="165">
        <v>33533</v>
      </c>
      <c r="I435" s="161">
        <v>33533</v>
      </c>
      <c r="J435" s="160">
        <v>100</v>
      </c>
      <c r="K435" s="165">
        <v>0</v>
      </c>
      <c r="L435" s="165">
        <v>0</v>
      </c>
      <c r="M435" s="160">
        <v>0</v>
      </c>
      <c r="N435" s="167">
        <v>0</v>
      </c>
      <c r="O435" s="165">
        <v>0</v>
      </c>
      <c r="P435" s="165">
        <v>0</v>
      </c>
      <c r="Q435" s="165">
        <v>0</v>
      </c>
      <c r="R435" s="159">
        <v>0</v>
      </c>
    </row>
    <row r="436" spans="1:18" ht="12.75">
      <c r="A436" s="166">
        <v>7656</v>
      </c>
      <c r="B436" s="166" t="s">
        <v>688</v>
      </c>
      <c r="C436" s="167">
        <v>164.83</v>
      </c>
      <c r="D436" s="165">
        <v>19766</v>
      </c>
      <c r="E436" s="167">
        <v>19356.72</v>
      </c>
      <c r="F436" s="167">
        <v>409.28</v>
      </c>
      <c r="G436" s="160">
        <v>100</v>
      </c>
      <c r="H436" s="165">
        <v>33400</v>
      </c>
      <c r="I436" s="161">
        <v>33400</v>
      </c>
      <c r="J436" s="160">
        <v>100</v>
      </c>
      <c r="K436" s="165">
        <v>0</v>
      </c>
      <c r="L436" s="165">
        <v>0</v>
      </c>
      <c r="M436" s="160">
        <v>0</v>
      </c>
      <c r="N436" s="167">
        <v>5000</v>
      </c>
      <c r="O436" s="165">
        <v>0</v>
      </c>
      <c r="P436" s="165">
        <v>0</v>
      </c>
      <c r="Q436" s="165">
        <v>0</v>
      </c>
      <c r="R436" s="159">
        <v>0</v>
      </c>
    </row>
    <row r="437" spans="1:18" ht="12.75">
      <c r="A437" s="166">
        <v>7658</v>
      </c>
      <c r="B437" s="166" t="s">
        <v>689</v>
      </c>
      <c r="C437" s="167">
        <v>199.97</v>
      </c>
      <c r="D437" s="165">
        <v>12430</v>
      </c>
      <c r="E437" s="167">
        <v>12172.62</v>
      </c>
      <c r="F437" s="167">
        <v>257.38</v>
      </c>
      <c r="G437" s="160">
        <v>100</v>
      </c>
      <c r="H437" s="165">
        <v>41025</v>
      </c>
      <c r="I437" s="161">
        <v>41025</v>
      </c>
      <c r="J437" s="160">
        <v>100</v>
      </c>
      <c r="K437" s="165">
        <v>0</v>
      </c>
      <c r="L437" s="165">
        <v>0</v>
      </c>
      <c r="M437" s="160">
        <v>0</v>
      </c>
      <c r="N437" s="167">
        <v>0</v>
      </c>
      <c r="O437" s="165">
        <v>2500</v>
      </c>
      <c r="P437" s="165">
        <v>0</v>
      </c>
      <c r="Q437" s="165">
        <v>0</v>
      </c>
      <c r="R437" s="159">
        <v>0</v>
      </c>
    </row>
    <row r="438" spans="1:18" ht="12.75">
      <c r="A438" s="166">
        <v>7662</v>
      </c>
      <c r="B438" s="166" t="s">
        <v>690</v>
      </c>
      <c r="C438" s="167">
        <v>362.6</v>
      </c>
      <c r="D438" s="165">
        <v>29295</v>
      </c>
      <c r="E438" s="167">
        <v>28688.41</v>
      </c>
      <c r="F438" s="167">
        <v>606.59</v>
      </c>
      <c r="G438" s="160">
        <v>100</v>
      </c>
      <c r="H438" s="165">
        <v>60259</v>
      </c>
      <c r="I438" s="161">
        <v>60259</v>
      </c>
      <c r="J438" s="160">
        <v>100</v>
      </c>
      <c r="K438" s="165">
        <v>0</v>
      </c>
      <c r="L438" s="165">
        <v>0</v>
      </c>
      <c r="M438" s="160">
        <v>0</v>
      </c>
      <c r="N438" s="167">
        <v>0</v>
      </c>
      <c r="O438" s="165">
        <v>2666</v>
      </c>
      <c r="P438" s="165">
        <v>0</v>
      </c>
      <c r="Q438" s="165">
        <v>0</v>
      </c>
      <c r="R438" s="159">
        <v>0</v>
      </c>
    </row>
    <row r="439" spans="1:18" ht="12.75">
      <c r="A439" s="166">
        <v>7664</v>
      </c>
      <c r="B439" s="166" t="s">
        <v>691</v>
      </c>
      <c r="C439" s="167">
        <v>101.21</v>
      </c>
      <c r="D439" s="165">
        <v>9722</v>
      </c>
      <c r="E439" s="167">
        <v>9520.69</v>
      </c>
      <c r="F439" s="167">
        <v>201.31</v>
      </c>
      <c r="G439" s="160">
        <v>100</v>
      </c>
      <c r="H439" s="165">
        <v>42616</v>
      </c>
      <c r="I439" s="161">
        <v>42616</v>
      </c>
      <c r="J439" s="160">
        <v>100</v>
      </c>
      <c r="K439" s="165">
        <v>0</v>
      </c>
      <c r="L439" s="165">
        <v>0</v>
      </c>
      <c r="M439" s="160">
        <v>0</v>
      </c>
      <c r="N439" s="167">
        <v>5000</v>
      </c>
      <c r="O439" s="165">
        <v>3500</v>
      </c>
      <c r="P439" s="165">
        <v>0</v>
      </c>
      <c r="Q439" s="165">
        <v>0</v>
      </c>
      <c r="R439" s="159">
        <v>0</v>
      </c>
    </row>
    <row r="440" spans="1:18" ht="12.75">
      <c r="A440" s="166">
        <v>7666</v>
      </c>
      <c r="B440" s="166" t="s">
        <v>692</v>
      </c>
      <c r="C440" s="167">
        <v>230.65</v>
      </c>
      <c r="D440" s="165">
        <v>15182</v>
      </c>
      <c r="E440" s="167">
        <v>14867.64</v>
      </c>
      <c r="F440" s="167">
        <v>314.36</v>
      </c>
      <c r="G440" s="160">
        <v>100</v>
      </c>
      <c r="H440" s="165">
        <v>68446</v>
      </c>
      <c r="I440" s="161">
        <v>68446</v>
      </c>
      <c r="J440" s="160">
        <v>100</v>
      </c>
      <c r="K440" s="165">
        <v>0</v>
      </c>
      <c r="L440" s="165">
        <v>0</v>
      </c>
      <c r="M440" s="160">
        <v>0</v>
      </c>
      <c r="N440" s="167">
        <v>0</v>
      </c>
      <c r="O440" s="165">
        <v>0</v>
      </c>
      <c r="P440" s="165">
        <v>2625</v>
      </c>
      <c r="Q440" s="165">
        <v>0</v>
      </c>
      <c r="R440" s="159">
        <v>0</v>
      </c>
    </row>
    <row r="441" spans="1:18" ht="12.75">
      <c r="A441" s="166">
        <v>7668</v>
      </c>
      <c r="B441" s="166" t="s">
        <v>693</v>
      </c>
      <c r="C441" s="167">
        <v>187.3</v>
      </c>
      <c r="D441" s="165">
        <v>10927</v>
      </c>
      <c r="E441" s="167">
        <v>10700.74</v>
      </c>
      <c r="F441" s="167">
        <v>226.26</v>
      </c>
      <c r="G441" s="160">
        <v>100</v>
      </c>
      <c r="H441" s="165">
        <v>46514</v>
      </c>
      <c r="I441" s="161">
        <v>46514</v>
      </c>
      <c r="J441" s="160">
        <v>100</v>
      </c>
      <c r="K441" s="165">
        <v>0</v>
      </c>
      <c r="L441" s="165">
        <v>0</v>
      </c>
      <c r="M441" s="160">
        <v>0</v>
      </c>
      <c r="N441" s="167">
        <v>0</v>
      </c>
      <c r="O441" s="165">
        <v>3500</v>
      </c>
      <c r="P441" s="165">
        <v>0</v>
      </c>
      <c r="Q441" s="165">
        <v>0</v>
      </c>
      <c r="R441" s="159">
        <v>0</v>
      </c>
    </row>
    <row r="442" spans="1:18" ht="12.75">
      <c r="A442" s="166">
        <v>7670</v>
      </c>
      <c r="B442" s="166" t="s">
        <v>694</v>
      </c>
      <c r="C442" s="167">
        <v>465.74</v>
      </c>
      <c r="D442" s="165">
        <v>32174</v>
      </c>
      <c r="E442" s="167">
        <v>31507.79</v>
      </c>
      <c r="F442" s="167">
        <v>666.21</v>
      </c>
      <c r="G442" s="160">
        <v>100</v>
      </c>
      <c r="H442" s="165">
        <v>67252</v>
      </c>
      <c r="I442" s="161">
        <v>67252</v>
      </c>
      <c r="J442" s="160">
        <v>100</v>
      </c>
      <c r="K442" s="165">
        <v>0</v>
      </c>
      <c r="L442" s="165">
        <v>0</v>
      </c>
      <c r="M442" s="160">
        <v>0</v>
      </c>
      <c r="N442" s="167">
        <v>0</v>
      </c>
      <c r="O442" s="165">
        <v>1570</v>
      </c>
      <c r="P442" s="165">
        <v>0</v>
      </c>
      <c r="Q442" s="165">
        <v>0</v>
      </c>
      <c r="R442" s="159">
        <v>0</v>
      </c>
    </row>
    <row r="443" spans="1:18" ht="12.75">
      <c r="A443" s="166">
        <v>7674</v>
      </c>
      <c r="B443" s="166" t="s">
        <v>695</v>
      </c>
      <c r="C443" s="167">
        <v>207.66</v>
      </c>
      <c r="D443" s="165">
        <v>12022</v>
      </c>
      <c r="E443" s="167">
        <v>11773.07</v>
      </c>
      <c r="F443" s="167">
        <v>248.93</v>
      </c>
      <c r="G443" s="160">
        <v>100</v>
      </c>
      <c r="H443" s="165">
        <v>59609</v>
      </c>
      <c r="I443" s="161">
        <v>59609</v>
      </c>
      <c r="J443" s="160">
        <v>100</v>
      </c>
      <c r="K443" s="165">
        <v>0</v>
      </c>
      <c r="L443" s="165">
        <v>0</v>
      </c>
      <c r="M443" s="160">
        <v>0</v>
      </c>
      <c r="N443" s="167">
        <v>0</v>
      </c>
      <c r="O443" s="165">
        <v>1750</v>
      </c>
      <c r="P443" s="165">
        <v>0</v>
      </c>
      <c r="Q443" s="165">
        <v>0</v>
      </c>
      <c r="R443" s="159">
        <v>0</v>
      </c>
    </row>
    <row r="444" spans="1:18" ht="12.75">
      <c r="A444" s="166">
        <v>7676</v>
      </c>
      <c r="B444" s="166" t="s">
        <v>696</v>
      </c>
      <c r="C444" s="167">
        <v>69.51</v>
      </c>
      <c r="D444" s="165">
        <v>5399</v>
      </c>
      <c r="E444" s="167">
        <v>5287.21</v>
      </c>
      <c r="F444" s="167">
        <v>111.79</v>
      </c>
      <c r="G444" s="160">
        <v>100</v>
      </c>
      <c r="H444" s="165">
        <v>26518</v>
      </c>
      <c r="I444" s="161">
        <v>26518</v>
      </c>
      <c r="J444" s="160">
        <v>100</v>
      </c>
      <c r="K444" s="165">
        <v>0</v>
      </c>
      <c r="L444" s="165">
        <v>0</v>
      </c>
      <c r="M444" s="160">
        <v>0</v>
      </c>
      <c r="N444" s="167">
        <v>0</v>
      </c>
      <c r="O444" s="165">
        <v>0</v>
      </c>
      <c r="P444" s="165">
        <v>0</v>
      </c>
      <c r="Q444" s="165">
        <v>0</v>
      </c>
      <c r="R444" s="159">
        <v>0</v>
      </c>
    </row>
    <row r="445" spans="1:18" ht="12.75">
      <c r="A445" s="166">
        <v>7678</v>
      </c>
      <c r="B445" s="166" t="s">
        <v>697</v>
      </c>
      <c r="C445" s="167">
        <v>102.36</v>
      </c>
      <c r="D445" s="165">
        <v>7913</v>
      </c>
      <c r="E445" s="167">
        <v>7749.15</v>
      </c>
      <c r="F445" s="167">
        <v>163.85</v>
      </c>
      <c r="G445" s="160">
        <v>100</v>
      </c>
      <c r="H445" s="165">
        <v>36061</v>
      </c>
      <c r="I445" s="161">
        <v>36061</v>
      </c>
      <c r="J445" s="160">
        <v>100</v>
      </c>
      <c r="K445" s="165">
        <v>0</v>
      </c>
      <c r="L445" s="165">
        <v>0</v>
      </c>
      <c r="M445" s="160">
        <v>0</v>
      </c>
      <c r="N445" s="167">
        <v>0</v>
      </c>
      <c r="O445" s="165">
        <v>0</v>
      </c>
      <c r="P445" s="165">
        <v>0</v>
      </c>
      <c r="Q445" s="165">
        <v>0</v>
      </c>
      <c r="R445" s="159">
        <v>0</v>
      </c>
    </row>
    <row r="446" spans="1:18" ht="12.75">
      <c r="A446" s="166">
        <v>7680</v>
      </c>
      <c r="B446" s="166" t="s">
        <v>698</v>
      </c>
      <c r="C446" s="167">
        <v>132.45</v>
      </c>
      <c r="D446" s="165">
        <v>9149</v>
      </c>
      <c r="E446" s="167">
        <v>8959.56</v>
      </c>
      <c r="F446" s="167">
        <v>189.44</v>
      </c>
      <c r="G446" s="160">
        <v>100</v>
      </c>
      <c r="H446" s="165">
        <v>53229</v>
      </c>
      <c r="I446" s="161">
        <v>53229</v>
      </c>
      <c r="J446" s="160">
        <v>100</v>
      </c>
      <c r="K446" s="165">
        <v>0</v>
      </c>
      <c r="L446" s="165">
        <v>0</v>
      </c>
      <c r="M446" s="160">
        <v>0</v>
      </c>
      <c r="N446" s="167">
        <v>0</v>
      </c>
      <c r="O446" s="165">
        <v>3500</v>
      </c>
      <c r="P446" s="165">
        <v>0</v>
      </c>
      <c r="Q446" s="165">
        <v>0</v>
      </c>
      <c r="R446" s="159">
        <v>0</v>
      </c>
    </row>
    <row r="447" spans="1:18" ht="12.75">
      <c r="A447" s="166">
        <v>7682</v>
      </c>
      <c r="B447" s="166" t="s">
        <v>699</v>
      </c>
      <c r="C447" s="167">
        <v>120.65</v>
      </c>
      <c r="D447" s="165">
        <v>7664</v>
      </c>
      <c r="E447" s="167">
        <v>7505.31</v>
      </c>
      <c r="F447" s="167">
        <v>158.69</v>
      </c>
      <c r="G447" s="160">
        <v>100</v>
      </c>
      <c r="H447" s="165">
        <v>31731</v>
      </c>
      <c r="I447" s="161">
        <v>31731</v>
      </c>
      <c r="J447" s="160">
        <v>100</v>
      </c>
      <c r="K447" s="165">
        <v>0</v>
      </c>
      <c r="L447" s="165">
        <v>0</v>
      </c>
      <c r="M447" s="160">
        <v>0</v>
      </c>
      <c r="N447" s="167">
        <v>0</v>
      </c>
      <c r="O447" s="165">
        <v>0</v>
      </c>
      <c r="P447" s="165">
        <v>0</v>
      </c>
      <c r="Q447" s="165">
        <v>0</v>
      </c>
      <c r="R447" s="159">
        <v>0</v>
      </c>
    </row>
    <row r="448" spans="1:18" ht="12.75">
      <c r="A448" s="166">
        <v>7686</v>
      </c>
      <c r="B448" s="166" t="s">
        <v>700</v>
      </c>
      <c r="C448" s="167">
        <v>220.07</v>
      </c>
      <c r="D448" s="165">
        <v>12381</v>
      </c>
      <c r="E448" s="167">
        <v>12124.63</v>
      </c>
      <c r="F448" s="167">
        <v>256.37</v>
      </c>
      <c r="G448" s="160">
        <v>100</v>
      </c>
      <c r="H448" s="165">
        <v>44778</v>
      </c>
      <c r="I448" s="161">
        <v>44778</v>
      </c>
      <c r="J448" s="160">
        <v>100</v>
      </c>
      <c r="K448" s="165">
        <v>0</v>
      </c>
      <c r="L448" s="165">
        <v>0</v>
      </c>
      <c r="M448" s="160">
        <v>0</v>
      </c>
      <c r="N448" s="167">
        <v>0</v>
      </c>
      <c r="O448" s="165">
        <v>0</v>
      </c>
      <c r="P448" s="165">
        <v>2625</v>
      </c>
      <c r="Q448" s="165">
        <v>0</v>
      </c>
      <c r="R448" s="159">
        <v>0</v>
      </c>
    </row>
    <row r="449" spans="1:18" ht="12.75">
      <c r="A449" s="166">
        <v>7690</v>
      </c>
      <c r="B449" s="166" t="s">
        <v>701</v>
      </c>
      <c r="C449" s="167">
        <v>191.94</v>
      </c>
      <c r="D449" s="165">
        <v>5985</v>
      </c>
      <c r="E449" s="167">
        <v>5861.07</v>
      </c>
      <c r="F449" s="167">
        <v>123.93</v>
      </c>
      <c r="G449" s="160">
        <v>100</v>
      </c>
      <c r="H449" s="165">
        <v>56502</v>
      </c>
      <c r="I449" s="161">
        <v>56502</v>
      </c>
      <c r="J449" s="160">
        <v>100</v>
      </c>
      <c r="K449" s="165">
        <v>0</v>
      </c>
      <c r="L449" s="165">
        <v>0</v>
      </c>
      <c r="M449" s="160">
        <v>0</v>
      </c>
      <c r="N449" s="167">
        <v>2250</v>
      </c>
      <c r="O449" s="165">
        <v>2900</v>
      </c>
      <c r="P449" s="165">
        <v>0</v>
      </c>
      <c r="Q449" s="165">
        <v>0</v>
      </c>
      <c r="R449" s="159">
        <v>0</v>
      </c>
    </row>
    <row r="450" spans="1:18" ht="12.75">
      <c r="A450" s="166">
        <v>7694</v>
      </c>
      <c r="B450" s="166" t="s">
        <v>702</v>
      </c>
      <c r="C450" s="167">
        <v>76.12</v>
      </c>
      <c r="D450" s="165">
        <v>5084</v>
      </c>
      <c r="E450" s="167">
        <v>4978.73</v>
      </c>
      <c r="F450" s="167">
        <v>105.27</v>
      </c>
      <c r="G450" s="160">
        <v>100</v>
      </c>
      <c r="H450" s="165">
        <v>31708</v>
      </c>
      <c r="I450" s="161">
        <v>31708</v>
      </c>
      <c r="J450" s="160">
        <v>100</v>
      </c>
      <c r="K450" s="165">
        <v>0</v>
      </c>
      <c r="L450" s="165">
        <v>0</v>
      </c>
      <c r="M450" s="160">
        <v>0</v>
      </c>
      <c r="N450" s="167">
        <v>4000</v>
      </c>
      <c r="O450" s="165">
        <v>3500</v>
      </c>
      <c r="P450" s="165">
        <v>0</v>
      </c>
      <c r="Q450" s="165">
        <v>0</v>
      </c>
      <c r="R450" s="159">
        <v>0</v>
      </c>
    </row>
    <row r="451" spans="1:19" s="163" customFormat="1" ht="18" customHeight="1">
      <c r="A451" s="168"/>
      <c r="B451" s="157" t="s">
        <v>703</v>
      </c>
      <c r="C451" s="158">
        <v>15038.12</v>
      </c>
      <c r="D451" s="159">
        <v>904147</v>
      </c>
      <c r="E451" s="158">
        <v>885425.46</v>
      </c>
      <c r="F451" s="158">
        <v>18721.54</v>
      </c>
      <c r="G451" s="160">
        <v>100</v>
      </c>
      <c r="H451" s="159">
        <v>1899868</v>
      </c>
      <c r="I451" s="159">
        <v>1899868</v>
      </c>
      <c r="J451" s="160">
        <v>100</v>
      </c>
      <c r="K451" s="159">
        <v>0</v>
      </c>
      <c r="L451" s="159">
        <v>0</v>
      </c>
      <c r="M451" s="160">
        <v>0</v>
      </c>
      <c r="N451" s="158">
        <v>625036</v>
      </c>
      <c r="O451" s="159">
        <v>27287</v>
      </c>
      <c r="P451" s="159">
        <v>7875</v>
      </c>
      <c r="Q451" s="159">
        <v>1987296</v>
      </c>
      <c r="R451" s="159">
        <v>1987296</v>
      </c>
      <c r="S451" s="159">
        <v>48260</v>
      </c>
    </row>
    <row r="452" spans="1:19" s="163" customFormat="1" ht="18" customHeight="1">
      <c r="A452" s="168"/>
      <c r="B452" s="157" t="s">
        <v>704</v>
      </c>
      <c r="C452" s="158">
        <v>0</v>
      </c>
      <c r="D452" s="159">
        <v>0</v>
      </c>
      <c r="E452" s="158">
        <v>0</v>
      </c>
      <c r="F452" s="158">
        <v>0</v>
      </c>
      <c r="G452" s="160">
        <v>0</v>
      </c>
      <c r="H452" s="159">
        <v>0</v>
      </c>
      <c r="I452" s="161">
        <v>0</v>
      </c>
      <c r="J452" s="160">
        <v>0</v>
      </c>
      <c r="K452" s="159">
        <v>0</v>
      </c>
      <c r="L452" s="159">
        <v>0</v>
      </c>
      <c r="M452" s="160">
        <v>0</v>
      </c>
      <c r="N452" s="158"/>
      <c r="O452" s="159">
        <v>0</v>
      </c>
      <c r="P452" s="159">
        <v>0</v>
      </c>
      <c r="Q452" s="159"/>
      <c r="R452" s="159"/>
      <c r="S452" s="162"/>
    </row>
    <row r="453" spans="1:18" ht="12.75">
      <c r="A453" s="166">
        <v>7800</v>
      </c>
      <c r="B453" s="166" t="s">
        <v>705</v>
      </c>
      <c r="C453" s="167">
        <v>0</v>
      </c>
      <c r="D453" s="165">
        <v>0</v>
      </c>
      <c r="E453" s="167">
        <v>0</v>
      </c>
      <c r="F453" s="167">
        <v>0</v>
      </c>
      <c r="G453" s="160">
        <v>0</v>
      </c>
      <c r="H453" s="165">
        <v>441234</v>
      </c>
      <c r="I453" s="161">
        <v>441234</v>
      </c>
      <c r="J453" s="160">
        <v>100</v>
      </c>
      <c r="K453" s="165">
        <v>0</v>
      </c>
      <c r="L453" s="165">
        <v>0</v>
      </c>
      <c r="M453" s="160">
        <v>0</v>
      </c>
      <c r="N453" s="167">
        <v>0</v>
      </c>
      <c r="O453" s="165">
        <v>7500</v>
      </c>
      <c r="P453" s="165">
        <v>0</v>
      </c>
      <c r="Q453" s="165">
        <v>1936091</v>
      </c>
      <c r="R453" s="165">
        <v>1936091</v>
      </c>
    </row>
    <row r="454" spans="1:18" ht="12.75">
      <c r="A454" s="166">
        <v>7817</v>
      </c>
      <c r="B454" s="166" t="s">
        <v>706</v>
      </c>
      <c r="C454" s="167">
        <v>2000.22</v>
      </c>
      <c r="D454" s="165">
        <v>163986</v>
      </c>
      <c r="E454" s="167">
        <v>160590.46</v>
      </c>
      <c r="F454" s="167">
        <v>3395.54</v>
      </c>
      <c r="G454" s="160">
        <v>100</v>
      </c>
      <c r="H454" s="165">
        <v>99355</v>
      </c>
      <c r="I454" s="161">
        <v>99355</v>
      </c>
      <c r="J454" s="160">
        <v>100</v>
      </c>
      <c r="K454" s="165">
        <v>0</v>
      </c>
      <c r="L454" s="165">
        <v>0</v>
      </c>
      <c r="M454" s="160">
        <v>0</v>
      </c>
      <c r="N454" s="167">
        <v>70190</v>
      </c>
      <c r="O454" s="165">
        <v>3095</v>
      </c>
      <c r="P454" s="165">
        <v>0</v>
      </c>
      <c r="Q454" s="165">
        <v>0</v>
      </c>
      <c r="R454" s="159">
        <v>0</v>
      </c>
    </row>
    <row r="455" spans="1:18" ht="12.75">
      <c r="A455" s="166">
        <v>7842</v>
      </c>
      <c r="B455" s="166" t="s">
        <v>707</v>
      </c>
      <c r="C455" s="167">
        <v>251</v>
      </c>
      <c r="D455" s="165">
        <v>21164</v>
      </c>
      <c r="E455" s="167">
        <v>20725.77</v>
      </c>
      <c r="F455" s="167">
        <v>438.23</v>
      </c>
      <c r="G455" s="160">
        <v>100</v>
      </c>
      <c r="H455" s="165">
        <v>43244</v>
      </c>
      <c r="I455" s="161">
        <v>43244</v>
      </c>
      <c r="J455" s="160">
        <v>100</v>
      </c>
      <c r="K455" s="165">
        <v>0</v>
      </c>
      <c r="L455" s="165">
        <v>0</v>
      </c>
      <c r="M455" s="160">
        <v>0</v>
      </c>
      <c r="N455" s="167">
        <v>0</v>
      </c>
      <c r="O455" s="165">
        <v>0</v>
      </c>
      <c r="P455" s="165">
        <v>0</v>
      </c>
      <c r="Q455" s="165">
        <v>0</v>
      </c>
      <c r="R455" s="159">
        <v>0</v>
      </c>
    </row>
    <row r="456" spans="1:18" ht="12.75">
      <c r="A456" s="166">
        <v>7844</v>
      </c>
      <c r="B456" s="166" t="s">
        <v>708</v>
      </c>
      <c r="C456" s="167">
        <v>232.68</v>
      </c>
      <c r="D456" s="165">
        <v>21440</v>
      </c>
      <c r="E456" s="167">
        <v>20996.06</v>
      </c>
      <c r="F456" s="167">
        <v>443.94</v>
      </c>
      <c r="G456" s="160">
        <v>100</v>
      </c>
      <c r="H456" s="165">
        <v>23788</v>
      </c>
      <c r="I456" s="161">
        <v>23788</v>
      </c>
      <c r="J456" s="160">
        <v>100</v>
      </c>
      <c r="K456" s="165">
        <v>0</v>
      </c>
      <c r="L456" s="165">
        <v>0</v>
      </c>
      <c r="M456" s="160">
        <v>0</v>
      </c>
      <c r="N456" s="167">
        <v>12000</v>
      </c>
      <c r="O456" s="165">
        <v>3500</v>
      </c>
      <c r="P456" s="165">
        <v>0</v>
      </c>
      <c r="Q456" s="165">
        <v>0</v>
      </c>
      <c r="R456" s="159">
        <v>0</v>
      </c>
    </row>
    <row r="457" spans="1:18" ht="12.75">
      <c r="A457" s="166">
        <v>7846</v>
      </c>
      <c r="B457" s="166" t="s">
        <v>709</v>
      </c>
      <c r="C457" s="167">
        <v>275.92</v>
      </c>
      <c r="D457" s="165">
        <v>23818</v>
      </c>
      <c r="E457" s="167">
        <v>23324.82</v>
      </c>
      <c r="F457" s="167">
        <v>493.18</v>
      </c>
      <c r="G457" s="160">
        <v>100</v>
      </c>
      <c r="H457" s="165">
        <v>70441</v>
      </c>
      <c r="I457" s="161">
        <v>70441</v>
      </c>
      <c r="J457" s="160">
        <v>100</v>
      </c>
      <c r="K457" s="165">
        <v>0</v>
      </c>
      <c r="L457" s="165">
        <v>0</v>
      </c>
      <c r="M457" s="160">
        <v>0</v>
      </c>
      <c r="N457" s="167">
        <v>0</v>
      </c>
      <c r="O457" s="165">
        <v>2258</v>
      </c>
      <c r="P457" s="165">
        <v>0</v>
      </c>
      <c r="Q457" s="165">
        <v>0</v>
      </c>
      <c r="R457" s="159">
        <v>0</v>
      </c>
    </row>
    <row r="458" spans="1:18" ht="12.75">
      <c r="A458" s="166">
        <v>7848</v>
      </c>
      <c r="B458" s="166" t="s">
        <v>710</v>
      </c>
      <c r="C458" s="167">
        <v>117.64</v>
      </c>
      <c r="D458" s="165">
        <v>12041</v>
      </c>
      <c r="E458" s="167">
        <v>11791.68</v>
      </c>
      <c r="F458" s="167">
        <v>249.32</v>
      </c>
      <c r="G458" s="160">
        <v>100</v>
      </c>
      <c r="H458" s="165">
        <v>36870</v>
      </c>
      <c r="I458" s="161">
        <v>36870</v>
      </c>
      <c r="J458" s="160">
        <v>100</v>
      </c>
      <c r="K458" s="165">
        <v>0</v>
      </c>
      <c r="L458" s="165">
        <v>0</v>
      </c>
      <c r="M458" s="160">
        <v>0</v>
      </c>
      <c r="N458" s="167">
        <v>0</v>
      </c>
      <c r="O458" s="165">
        <v>0</v>
      </c>
      <c r="P458" s="165">
        <v>0</v>
      </c>
      <c r="Q458" s="165">
        <v>0</v>
      </c>
      <c r="R458" s="159">
        <v>0</v>
      </c>
    </row>
    <row r="459" spans="1:18" ht="12.75">
      <c r="A459" s="166">
        <v>7850</v>
      </c>
      <c r="B459" s="166" t="s">
        <v>711</v>
      </c>
      <c r="C459" s="167">
        <v>291.77</v>
      </c>
      <c r="D459" s="165">
        <v>26802</v>
      </c>
      <c r="E459" s="167">
        <v>26247.03</v>
      </c>
      <c r="F459" s="167">
        <v>554.97</v>
      </c>
      <c r="G459" s="160">
        <v>100</v>
      </c>
      <c r="H459" s="165">
        <v>43365</v>
      </c>
      <c r="I459" s="161">
        <v>43365</v>
      </c>
      <c r="J459" s="160">
        <v>100</v>
      </c>
      <c r="K459" s="165">
        <v>0</v>
      </c>
      <c r="L459" s="165">
        <v>0</v>
      </c>
      <c r="M459" s="160">
        <v>0</v>
      </c>
      <c r="N459" s="167">
        <v>5280</v>
      </c>
      <c r="O459" s="165">
        <v>0</v>
      </c>
      <c r="P459" s="165">
        <v>0</v>
      </c>
      <c r="Q459" s="165">
        <v>0</v>
      </c>
      <c r="R459" s="159">
        <v>0</v>
      </c>
    </row>
    <row r="460" spans="1:18" ht="12.75">
      <c r="A460" s="166">
        <v>7852</v>
      </c>
      <c r="B460" s="166" t="s">
        <v>712</v>
      </c>
      <c r="C460" s="167">
        <v>198.27</v>
      </c>
      <c r="D460" s="165">
        <v>19291</v>
      </c>
      <c r="E460" s="167">
        <v>18891.56</v>
      </c>
      <c r="F460" s="167">
        <v>399.44</v>
      </c>
      <c r="G460" s="160">
        <v>100</v>
      </c>
      <c r="H460" s="165">
        <v>51076</v>
      </c>
      <c r="I460" s="161">
        <v>51076</v>
      </c>
      <c r="J460" s="160">
        <v>100</v>
      </c>
      <c r="K460" s="165">
        <v>0</v>
      </c>
      <c r="L460" s="165">
        <v>0</v>
      </c>
      <c r="M460" s="160">
        <v>0</v>
      </c>
      <c r="N460" s="167">
        <v>0</v>
      </c>
      <c r="O460" s="165">
        <v>0</v>
      </c>
      <c r="P460" s="165">
        <v>0</v>
      </c>
      <c r="Q460" s="165">
        <v>0</v>
      </c>
      <c r="R460" s="159">
        <v>0</v>
      </c>
    </row>
    <row r="461" spans="1:18" ht="12.75">
      <c r="A461" s="166">
        <v>7854</v>
      </c>
      <c r="B461" s="166" t="s">
        <v>713</v>
      </c>
      <c r="C461" s="167">
        <v>241.09</v>
      </c>
      <c r="D461" s="165">
        <v>21664</v>
      </c>
      <c r="E461" s="167">
        <v>21215.42</v>
      </c>
      <c r="F461" s="167">
        <v>448.58</v>
      </c>
      <c r="G461" s="160">
        <v>100</v>
      </c>
      <c r="H461" s="165">
        <v>44162</v>
      </c>
      <c r="I461" s="161">
        <v>44162</v>
      </c>
      <c r="J461" s="160">
        <v>100</v>
      </c>
      <c r="K461" s="165">
        <v>0</v>
      </c>
      <c r="L461" s="165">
        <v>0</v>
      </c>
      <c r="M461" s="160">
        <v>0</v>
      </c>
      <c r="N461" s="167">
        <v>0</v>
      </c>
      <c r="O461" s="165">
        <v>0</v>
      </c>
      <c r="P461" s="165">
        <v>0</v>
      </c>
      <c r="Q461" s="165">
        <v>0</v>
      </c>
      <c r="R461" s="159">
        <v>0</v>
      </c>
    </row>
    <row r="462" spans="1:18" ht="12.75">
      <c r="A462" s="166">
        <v>7856</v>
      </c>
      <c r="B462" s="166" t="s">
        <v>714</v>
      </c>
      <c r="C462" s="167">
        <v>612.03</v>
      </c>
      <c r="D462" s="165">
        <v>51057</v>
      </c>
      <c r="E462" s="167">
        <v>49999.8</v>
      </c>
      <c r="F462" s="167">
        <v>1057.2</v>
      </c>
      <c r="G462" s="160">
        <v>100</v>
      </c>
      <c r="H462" s="165">
        <v>41461</v>
      </c>
      <c r="I462" s="161">
        <v>41461</v>
      </c>
      <c r="J462" s="160">
        <v>100</v>
      </c>
      <c r="K462" s="165">
        <v>0</v>
      </c>
      <c r="L462" s="165">
        <v>0</v>
      </c>
      <c r="M462" s="160">
        <v>0</v>
      </c>
      <c r="N462" s="167">
        <v>0</v>
      </c>
      <c r="O462" s="165">
        <v>0</v>
      </c>
      <c r="P462" s="165">
        <v>0</v>
      </c>
      <c r="Q462" s="165">
        <v>0</v>
      </c>
      <c r="R462" s="159">
        <v>0</v>
      </c>
    </row>
    <row r="463" spans="1:18" ht="12.75">
      <c r="A463" s="166">
        <v>7858</v>
      </c>
      <c r="B463" s="166" t="s">
        <v>715</v>
      </c>
      <c r="C463" s="167">
        <v>189.98</v>
      </c>
      <c r="D463" s="165">
        <v>15972</v>
      </c>
      <c r="E463" s="167">
        <v>15641.28</v>
      </c>
      <c r="F463" s="167">
        <v>330.72</v>
      </c>
      <c r="G463" s="160">
        <v>100</v>
      </c>
      <c r="H463" s="165">
        <v>37464</v>
      </c>
      <c r="I463" s="161">
        <v>37464</v>
      </c>
      <c r="J463" s="160">
        <v>100</v>
      </c>
      <c r="K463" s="165">
        <v>0</v>
      </c>
      <c r="L463" s="165">
        <v>0</v>
      </c>
      <c r="M463" s="160">
        <v>0</v>
      </c>
      <c r="N463" s="167">
        <v>4500</v>
      </c>
      <c r="O463" s="165">
        <v>3500</v>
      </c>
      <c r="P463" s="165">
        <v>0</v>
      </c>
      <c r="Q463" s="165">
        <v>0</v>
      </c>
      <c r="R463" s="159">
        <v>0</v>
      </c>
    </row>
    <row r="464" spans="1:18" ht="12.75">
      <c r="A464" s="166">
        <v>7860</v>
      </c>
      <c r="B464" s="166" t="s">
        <v>716</v>
      </c>
      <c r="C464" s="167">
        <v>64.05</v>
      </c>
      <c r="D464" s="165">
        <v>8481</v>
      </c>
      <c r="E464" s="167">
        <v>8305.39</v>
      </c>
      <c r="F464" s="167">
        <v>175.61</v>
      </c>
      <c r="G464" s="160">
        <v>100</v>
      </c>
      <c r="H464" s="165">
        <v>32367</v>
      </c>
      <c r="I464" s="161">
        <v>32367</v>
      </c>
      <c r="J464" s="160">
        <v>100</v>
      </c>
      <c r="K464" s="165">
        <v>0</v>
      </c>
      <c r="L464" s="165">
        <v>0</v>
      </c>
      <c r="M464" s="160">
        <v>0</v>
      </c>
      <c r="N464" s="167">
        <v>6500</v>
      </c>
      <c r="O464" s="165">
        <v>0</v>
      </c>
      <c r="P464" s="165">
        <v>0</v>
      </c>
      <c r="Q464" s="165">
        <v>0</v>
      </c>
      <c r="R464" s="159">
        <v>0</v>
      </c>
    </row>
    <row r="465" spans="1:18" ht="12.75">
      <c r="A465" s="166">
        <v>7862</v>
      </c>
      <c r="B465" s="166" t="s">
        <v>717</v>
      </c>
      <c r="C465" s="167">
        <v>435.17</v>
      </c>
      <c r="D465" s="165">
        <v>38965</v>
      </c>
      <c r="E465" s="167">
        <v>38158.18</v>
      </c>
      <c r="F465" s="167">
        <v>806.82</v>
      </c>
      <c r="G465" s="160">
        <v>100</v>
      </c>
      <c r="H465" s="165">
        <v>55710</v>
      </c>
      <c r="I465" s="161">
        <v>55710</v>
      </c>
      <c r="J465" s="160">
        <v>100</v>
      </c>
      <c r="K465" s="165">
        <v>0</v>
      </c>
      <c r="L465" s="165">
        <v>0</v>
      </c>
      <c r="M465" s="160">
        <v>0</v>
      </c>
      <c r="N465" s="167">
        <v>0</v>
      </c>
      <c r="O465" s="165">
        <v>3100</v>
      </c>
      <c r="P465" s="165">
        <v>0</v>
      </c>
      <c r="Q465" s="165">
        <v>0</v>
      </c>
      <c r="R465" s="159">
        <v>0</v>
      </c>
    </row>
    <row r="466" spans="1:18" ht="12.75">
      <c r="A466" s="166">
        <v>7866</v>
      </c>
      <c r="B466" s="166" t="s">
        <v>718</v>
      </c>
      <c r="C466" s="167">
        <v>230.44</v>
      </c>
      <c r="D466" s="165">
        <v>19871</v>
      </c>
      <c r="E466" s="167">
        <v>19459.55</v>
      </c>
      <c r="F466" s="167">
        <v>411.45</v>
      </c>
      <c r="G466" s="160">
        <v>100</v>
      </c>
      <c r="H466" s="165">
        <v>27658</v>
      </c>
      <c r="I466" s="161">
        <v>27658</v>
      </c>
      <c r="J466" s="160">
        <v>100</v>
      </c>
      <c r="K466" s="165">
        <v>0</v>
      </c>
      <c r="L466" s="165">
        <v>0</v>
      </c>
      <c r="M466" s="160">
        <v>0</v>
      </c>
      <c r="N466" s="167">
        <v>0</v>
      </c>
      <c r="O466" s="165">
        <v>0</v>
      </c>
      <c r="P466" s="165">
        <v>0</v>
      </c>
      <c r="Q466" s="165">
        <v>0</v>
      </c>
      <c r="R466" s="159">
        <v>0</v>
      </c>
    </row>
    <row r="467" spans="1:18" ht="12.75">
      <c r="A467" s="166">
        <v>7868</v>
      </c>
      <c r="B467" s="166" t="s">
        <v>719</v>
      </c>
      <c r="C467" s="167">
        <v>400.83</v>
      </c>
      <c r="D467" s="165">
        <v>43582</v>
      </c>
      <c r="E467" s="167">
        <v>42679.58</v>
      </c>
      <c r="F467" s="167">
        <v>902.42</v>
      </c>
      <c r="G467" s="160">
        <v>100</v>
      </c>
      <c r="H467" s="165">
        <v>43882</v>
      </c>
      <c r="I467" s="161">
        <v>43882</v>
      </c>
      <c r="J467" s="160">
        <v>100</v>
      </c>
      <c r="K467" s="165">
        <v>0</v>
      </c>
      <c r="L467" s="165">
        <v>0</v>
      </c>
      <c r="M467" s="160">
        <v>0</v>
      </c>
      <c r="N467" s="167">
        <v>5500</v>
      </c>
      <c r="O467" s="165">
        <v>3167</v>
      </c>
      <c r="P467" s="165">
        <v>0</v>
      </c>
      <c r="Q467" s="165">
        <v>0</v>
      </c>
      <c r="R467" s="159">
        <v>0</v>
      </c>
    </row>
    <row r="468" spans="1:18" ht="12.75">
      <c r="A468" s="166">
        <v>7870</v>
      </c>
      <c r="B468" s="166" t="s">
        <v>720</v>
      </c>
      <c r="C468" s="167">
        <v>1546.02</v>
      </c>
      <c r="D468" s="165">
        <v>134267</v>
      </c>
      <c r="E468" s="167">
        <v>131486.83</v>
      </c>
      <c r="F468" s="167">
        <v>2780.17</v>
      </c>
      <c r="G468" s="160">
        <v>100</v>
      </c>
      <c r="H468" s="165">
        <v>95378</v>
      </c>
      <c r="I468" s="161">
        <v>95378</v>
      </c>
      <c r="J468" s="160">
        <v>100</v>
      </c>
      <c r="K468" s="165">
        <v>0</v>
      </c>
      <c r="L468" s="165">
        <v>0</v>
      </c>
      <c r="M468" s="160">
        <v>0</v>
      </c>
      <c r="N468" s="167">
        <v>0</v>
      </c>
      <c r="O468" s="165">
        <v>0</v>
      </c>
      <c r="P468" s="165">
        <v>0</v>
      </c>
      <c r="Q468" s="165">
        <v>0</v>
      </c>
      <c r="R468" s="159">
        <v>0</v>
      </c>
    </row>
    <row r="469" spans="1:18" ht="12.75">
      <c r="A469" s="166">
        <v>7872</v>
      </c>
      <c r="B469" s="166" t="s">
        <v>721</v>
      </c>
      <c r="C469" s="167">
        <v>180.34</v>
      </c>
      <c r="D469" s="165">
        <v>15345</v>
      </c>
      <c r="E469" s="167">
        <v>15027.26</v>
      </c>
      <c r="F469" s="167">
        <v>317.74</v>
      </c>
      <c r="G469" s="160">
        <v>100</v>
      </c>
      <c r="H469" s="165">
        <v>33426</v>
      </c>
      <c r="I469" s="161">
        <v>33426</v>
      </c>
      <c r="J469" s="160">
        <v>100</v>
      </c>
      <c r="K469" s="165">
        <v>0</v>
      </c>
      <c r="L469" s="165">
        <v>0</v>
      </c>
      <c r="M469" s="160">
        <v>0</v>
      </c>
      <c r="N469" s="167">
        <v>6000</v>
      </c>
      <c r="O469" s="165">
        <v>3446</v>
      </c>
      <c r="P469" s="165">
        <v>0</v>
      </c>
      <c r="Q469" s="165">
        <v>0</v>
      </c>
      <c r="R469" s="159">
        <v>0</v>
      </c>
    </row>
    <row r="470" spans="1:18" ht="12.75">
      <c r="A470" s="166">
        <v>7874</v>
      </c>
      <c r="B470" s="166" t="s">
        <v>722</v>
      </c>
      <c r="C470" s="167">
        <v>163.2</v>
      </c>
      <c r="D470" s="165">
        <v>16869</v>
      </c>
      <c r="E470" s="167">
        <v>16519.7</v>
      </c>
      <c r="F470" s="167">
        <v>349.3</v>
      </c>
      <c r="G470" s="160">
        <v>100</v>
      </c>
      <c r="H470" s="165">
        <v>20090</v>
      </c>
      <c r="I470" s="161">
        <v>20090</v>
      </c>
      <c r="J470" s="160">
        <v>100</v>
      </c>
      <c r="K470" s="165">
        <v>0</v>
      </c>
      <c r="L470" s="165">
        <v>0</v>
      </c>
      <c r="M470" s="160">
        <v>0</v>
      </c>
      <c r="N470" s="167">
        <v>4406</v>
      </c>
      <c r="O470" s="165">
        <v>0</v>
      </c>
      <c r="P470" s="165">
        <v>0</v>
      </c>
      <c r="Q470" s="165">
        <v>0</v>
      </c>
      <c r="R470" s="159">
        <v>0</v>
      </c>
    </row>
    <row r="471" spans="1:18" ht="12.75">
      <c r="A471" s="166">
        <v>7876</v>
      </c>
      <c r="B471" s="166" t="s">
        <v>723</v>
      </c>
      <c r="C471" s="167">
        <v>515.34</v>
      </c>
      <c r="D471" s="165">
        <v>48104</v>
      </c>
      <c r="E471" s="167">
        <v>47107.94</v>
      </c>
      <c r="F471" s="167">
        <v>996.06</v>
      </c>
      <c r="G471" s="160">
        <v>100</v>
      </c>
      <c r="H471" s="165">
        <v>33573</v>
      </c>
      <c r="I471" s="161">
        <v>33573</v>
      </c>
      <c r="J471" s="160">
        <v>100</v>
      </c>
      <c r="K471" s="165">
        <v>0</v>
      </c>
      <c r="L471" s="165">
        <v>0</v>
      </c>
      <c r="M471" s="160">
        <v>0</v>
      </c>
      <c r="N471" s="167">
        <v>0</v>
      </c>
      <c r="O471" s="165">
        <v>0</v>
      </c>
      <c r="P471" s="165">
        <v>5250</v>
      </c>
      <c r="Q471" s="165">
        <v>0</v>
      </c>
      <c r="R471" s="159">
        <v>0</v>
      </c>
    </row>
    <row r="472" spans="1:18" ht="12.75">
      <c r="A472" s="166">
        <v>7878</v>
      </c>
      <c r="B472" s="166" t="s">
        <v>724</v>
      </c>
      <c r="C472" s="167">
        <v>234.77</v>
      </c>
      <c r="D472" s="165">
        <v>21778</v>
      </c>
      <c r="E472" s="167">
        <v>21327.06</v>
      </c>
      <c r="F472" s="167">
        <v>450.94</v>
      </c>
      <c r="G472" s="160">
        <v>100</v>
      </c>
      <c r="H472" s="165">
        <v>29487</v>
      </c>
      <c r="I472" s="161">
        <v>29487</v>
      </c>
      <c r="J472" s="160">
        <v>100</v>
      </c>
      <c r="K472" s="165">
        <v>0</v>
      </c>
      <c r="L472" s="165">
        <v>0</v>
      </c>
      <c r="M472" s="160">
        <v>0</v>
      </c>
      <c r="N472" s="167">
        <v>4374</v>
      </c>
      <c r="O472" s="165">
        <v>3500</v>
      </c>
      <c r="P472" s="165">
        <v>0</v>
      </c>
      <c r="Q472" s="165">
        <v>0</v>
      </c>
      <c r="R472" s="159">
        <v>0</v>
      </c>
    </row>
    <row r="473" spans="1:18" ht="12.75">
      <c r="A473" s="166">
        <v>7880</v>
      </c>
      <c r="B473" s="166" t="s">
        <v>725</v>
      </c>
      <c r="C473" s="167">
        <v>130.53</v>
      </c>
      <c r="D473" s="165">
        <v>14643</v>
      </c>
      <c r="E473" s="167">
        <v>14339.8</v>
      </c>
      <c r="F473" s="167">
        <v>303.2</v>
      </c>
      <c r="G473" s="160">
        <v>100</v>
      </c>
      <c r="H473" s="165">
        <v>23645</v>
      </c>
      <c r="I473" s="161">
        <v>23645</v>
      </c>
      <c r="J473" s="160">
        <v>100</v>
      </c>
      <c r="K473" s="165">
        <v>0</v>
      </c>
      <c r="L473" s="165">
        <v>0</v>
      </c>
      <c r="M473" s="160">
        <v>0</v>
      </c>
      <c r="N473" s="167">
        <v>0</v>
      </c>
      <c r="O473" s="165">
        <v>0</v>
      </c>
      <c r="P473" s="165">
        <v>0</v>
      </c>
      <c r="Q473" s="165">
        <v>0</v>
      </c>
      <c r="R473" s="159">
        <v>0</v>
      </c>
    </row>
    <row r="474" spans="1:18" ht="12.75">
      <c r="A474" s="166">
        <v>7882</v>
      </c>
      <c r="B474" s="166" t="s">
        <v>726</v>
      </c>
      <c r="C474" s="167">
        <v>145.01</v>
      </c>
      <c r="D474" s="165">
        <v>14418</v>
      </c>
      <c r="E474" s="167">
        <v>14119.46</v>
      </c>
      <c r="F474" s="167">
        <v>298.54</v>
      </c>
      <c r="G474" s="160">
        <v>100</v>
      </c>
      <c r="H474" s="165">
        <v>39788</v>
      </c>
      <c r="I474" s="161">
        <v>39788</v>
      </c>
      <c r="J474" s="160">
        <v>100</v>
      </c>
      <c r="K474" s="165">
        <v>0</v>
      </c>
      <c r="L474" s="165">
        <v>0</v>
      </c>
      <c r="M474" s="160">
        <v>0</v>
      </c>
      <c r="N474" s="167">
        <v>0</v>
      </c>
      <c r="O474" s="165">
        <v>0</v>
      </c>
      <c r="P474" s="165">
        <v>0</v>
      </c>
      <c r="Q474" s="165">
        <v>0</v>
      </c>
      <c r="R474" s="159">
        <v>0</v>
      </c>
    </row>
    <row r="475" spans="1:18" ht="12.75">
      <c r="A475" s="166">
        <v>7886</v>
      </c>
      <c r="B475" s="166" t="s">
        <v>727</v>
      </c>
      <c r="C475" s="167">
        <v>274.47</v>
      </c>
      <c r="D475" s="165">
        <v>25943</v>
      </c>
      <c r="E475" s="167">
        <v>25405.82</v>
      </c>
      <c r="F475" s="167">
        <v>537.18</v>
      </c>
      <c r="G475" s="160">
        <v>100</v>
      </c>
      <c r="H475" s="165">
        <v>80991</v>
      </c>
      <c r="I475" s="161">
        <v>80991</v>
      </c>
      <c r="J475" s="160">
        <v>100</v>
      </c>
      <c r="K475" s="165">
        <v>0</v>
      </c>
      <c r="L475" s="165">
        <v>0</v>
      </c>
      <c r="M475" s="160">
        <v>0</v>
      </c>
      <c r="N475" s="167">
        <v>0</v>
      </c>
      <c r="O475" s="165">
        <v>0</v>
      </c>
      <c r="P475" s="165">
        <v>0</v>
      </c>
      <c r="Q475" s="165">
        <v>0</v>
      </c>
      <c r="R475" s="159">
        <v>0</v>
      </c>
    </row>
    <row r="476" spans="1:18" ht="12.75">
      <c r="A476" s="166">
        <v>7888</v>
      </c>
      <c r="B476" s="166" t="s">
        <v>728</v>
      </c>
      <c r="C476" s="167">
        <v>534.22</v>
      </c>
      <c r="D476" s="165">
        <v>64152</v>
      </c>
      <c r="E476" s="167">
        <v>62823.65</v>
      </c>
      <c r="F476" s="167">
        <v>1328.35</v>
      </c>
      <c r="G476" s="160">
        <v>100</v>
      </c>
      <c r="H476" s="165">
        <v>185189</v>
      </c>
      <c r="I476" s="161">
        <v>185189</v>
      </c>
      <c r="J476" s="160">
        <v>100</v>
      </c>
      <c r="K476" s="165">
        <v>0</v>
      </c>
      <c r="L476" s="165">
        <v>0</v>
      </c>
      <c r="M476" s="160">
        <v>0</v>
      </c>
      <c r="N476" s="167">
        <v>0</v>
      </c>
      <c r="O476" s="165">
        <v>0</v>
      </c>
      <c r="P476" s="165">
        <v>0</v>
      </c>
      <c r="Q476" s="165">
        <v>0</v>
      </c>
      <c r="R476" s="159">
        <v>0</v>
      </c>
    </row>
    <row r="477" spans="1:18" ht="12.75">
      <c r="A477" s="166">
        <v>7890</v>
      </c>
      <c r="B477" s="166" t="s">
        <v>729</v>
      </c>
      <c r="C477" s="167">
        <v>123.24</v>
      </c>
      <c r="D477" s="165">
        <v>11425</v>
      </c>
      <c r="E477" s="167">
        <v>11188.43</v>
      </c>
      <c r="F477" s="167">
        <v>236.57</v>
      </c>
      <c r="G477" s="160">
        <v>100</v>
      </c>
      <c r="H477" s="165">
        <v>43059</v>
      </c>
      <c r="I477" s="161">
        <v>43059</v>
      </c>
      <c r="J477" s="160">
        <v>100</v>
      </c>
      <c r="K477" s="165">
        <v>0</v>
      </c>
      <c r="L477" s="165">
        <v>0</v>
      </c>
      <c r="M477" s="160">
        <v>0</v>
      </c>
      <c r="N477" s="167">
        <v>0</v>
      </c>
      <c r="O477" s="165">
        <v>0</v>
      </c>
      <c r="P477" s="165">
        <v>0</v>
      </c>
      <c r="Q477" s="165">
        <v>0</v>
      </c>
      <c r="R477" s="159">
        <v>0</v>
      </c>
    </row>
    <row r="478" spans="1:18" ht="12.75">
      <c r="A478" s="166">
        <v>7892</v>
      </c>
      <c r="B478" s="166" t="s">
        <v>730</v>
      </c>
      <c r="C478" s="167">
        <v>188.45</v>
      </c>
      <c r="D478" s="165">
        <v>17727</v>
      </c>
      <c r="E478" s="167">
        <v>17359.94</v>
      </c>
      <c r="F478" s="167">
        <v>367.06</v>
      </c>
      <c r="G478" s="160">
        <v>100</v>
      </c>
      <c r="H478" s="165">
        <v>28835</v>
      </c>
      <c r="I478" s="161">
        <v>28835</v>
      </c>
      <c r="J478" s="160">
        <v>100</v>
      </c>
      <c r="K478" s="165">
        <v>0</v>
      </c>
      <c r="L478" s="165">
        <v>0</v>
      </c>
      <c r="M478" s="160">
        <v>0</v>
      </c>
      <c r="N478" s="167">
        <v>0</v>
      </c>
      <c r="O478" s="165">
        <v>0</v>
      </c>
      <c r="P478" s="165">
        <v>0</v>
      </c>
      <c r="Q478" s="165">
        <v>0</v>
      </c>
      <c r="R478" s="159">
        <v>0</v>
      </c>
    </row>
    <row r="479" spans="1:18" ht="12.75">
      <c r="A479" s="166">
        <v>7894</v>
      </c>
      <c r="B479" s="166" t="s">
        <v>731</v>
      </c>
      <c r="C479" s="167">
        <v>585.07</v>
      </c>
      <c r="D479" s="165">
        <v>50406</v>
      </c>
      <c r="E479" s="167">
        <v>49362.28</v>
      </c>
      <c r="F479" s="167">
        <v>1043.72</v>
      </c>
      <c r="G479" s="160">
        <v>100</v>
      </c>
      <c r="H479" s="165">
        <v>15532</v>
      </c>
      <c r="I479" s="161">
        <v>15532</v>
      </c>
      <c r="J479" s="160">
        <v>100</v>
      </c>
      <c r="K479" s="165">
        <v>0</v>
      </c>
      <c r="L479" s="165">
        <v>0</v>
      </c>
      <c r="M479" s="160">
        <v>0</v>
      </c>
      <c r="N479" s="167">
        <v>38336</v>
      </c>
      <c r="O479" s="165">
        <v>0</v>
      </c>
      <c r="P479" s="165">
        <v>0</v>
      </c>
      <c r="Q479" s="165">
        <v>0</v>
      </c>
      <c r="R479" s="159">
        <v>0</v>
      </c>
    </row>
    <row r="480" spans="1:18" ht="12.75">
      <c r="A480" s="166">
        <v>7896</v>
      </c>
      <c r="B480" s="166" t="s">
        <v>732</v>
      </c>
      <c r="C480" s="167">
        <v>765.55</v>
      </c>
      <c r="D480" s="165">
        <v>65315</v>
      </c>
      <c r="E480" s="167">
        <v>63962.57</v>
      </c>
      <c r="F480" s="167">
        <v>1352.43</v>
      </c>
      <c r="G480" s="160">
        <v>100</v>
      </c>
      <c r="H480" s="165">
        <v>23074</v>
      </c>
      <c r="I480" s="161">
        <v>23074</v>
      </c>
      <c r="J480" s="160">
        <v>100</v>
      </c>
      <c r="K480" s="165">
        <v>0</v>
      </c>
      <c r="L480" s="165">
        <v>0</v>
      </c>
      <c r="M480" s="160">
        <v>0</v>
      </c>
      <c r="N480" s="167">
        <v>0</v>
      </c>
      <c r="O480" s="165">
        <v>0</v>
      </c>
      <c r="P480" s="165">
        <v>0</v>
      </c>
      <c r="Q480" s="165">
        <v>0</v>
      </c>
      <c r="R480" s="159">
        <v>0</v>
      </c>
    </row>
    <row r="481" spans="1:18" ht="12.75">
      <c r="A481" s="166">
        <v>7898</v>
      </c>
      <c r="B481" s="166" t="s">
        <v>733</v>
      </c>
      <c r="C481" s="167">
        <v>544.44</v>
      </c>
      <c r="D481" s="165">
        <v>53281</v>
      </c>
      <c r="E481" s="167">
        <v>52177.75</v>
      </c>
      <c r="F481" s="167">
        <v>1103.25</v>
      </c>
      <c r="G481" s="160">
        <v>100</v>
      </c>
      <c r="H481" s="165">
        <v>55958</v>
      </c>
      <c r="I481" s="161">
        <v>55958</v>
      </c>
      <c r="J481" s="160">
        <v>100</v>
      </c>
      <c r="K481" s="165">
        <v>0</v>
      </c>
      <c r="L481" s="165">
        <v>0</v>
      </c>
      <c r="M481" s="160">
        <v>0</v>
      </c>
      <c r="N481" s="167">
        <v>0</v>
      </c>
      <c r="O481" s="165">
        <v>0</v>
      </c>
      <c r="P481" s="165">
        <v>0</v>
      </c>
      <c r="Q481" s="165">
        <v>0</v>
      </c>
      <c r="R481" s="159">
        <v>0</v>
      </c>
    </row>
    <row r="482" spans="1:19" s="163" customFormat="1" ht="18" customHeight="1">
      <c r="A482" s="168"/>
      <c r="B482" s="157" t="s">
        <v>734</v>
      </c>
      <c r="C482" s="158">
        <v>11471.74</v>
      </c>
      <c r="D482" s="159">
        <v>1041807</v>
      </c>
      <c r="E482" s="158">
        <v>1020235.07</v>
      </c>
      <c r="F482" s="158">
        <v>21571.93</v>
      </c>
      <c r="G482" s="160">
        <v>100</v>
      </c>
      <c r="H482" s="159">
        <v>1800102</v>
      </c>
      <c r="I482" s="159">
        <v>1800102</v>
      </c>
      <c r="J482" s="160">
        <v>100</v>
      </c>
      <c r="K482" s="159">
        <v>0</v>
      </c>
      <c r="L482" s="159">
        <v>0</v>
      </c>
      <c r="M482" s="160">
        <v>0</v>
      </c>
      <c r="N482" s="158">
        <v>157086</v>
      </c>
      <c r="O482" s="159">
        <v>33066</v>
      </c>
      <c r="P482" s="159">
        <v>5250</v>
      </c>
      <c r="Q482" s="159">
        <v>1936091</v>
      </c>
      <c r="R482" s="159">
        <v>1936091</v>
      </c>
      <c r="S482" s="159">
        <v>0</v>
      </c>
    </row>
    <row r="483" spans="1:19" s="163" customFormat="1" ht="32.25" customHeight="1">
      <c r="A483" s="168"/>
      <c r="B483" s="157" t="s">
        <v>735</v>
      </c>
      <c r="C483" s="158">
        <v>0</v>
      </c>
      <c r="D483" s="159">
        <v>0</v>
      </c>
      <c r="E483" s="158">
        <v>0</v>
      </c>
      <c r="F483" s="158">
        <v>0</v>
      </c>
      <c r="G483" s="160">
        <v>0</v>
      </c>
      <c r="H483" s="159">
        <v>0</v>
      </c>
      <c r="I483" s="161">
        <v>0</v>
      </c>
      <c r="J483" s="160">
        <v>0</v>
      </c>
      <c r="K483" s="159">
        <v>0</v>
      </c>
      <c r="L483" s="159">
        <v>0</v>
      </c>
      <c r="M483" s="160">
        <v>0</v>
      </c>
      <c r="N483" s="158"/>
      <c r="O483" s="159">
        <v>0</v>
      </c>
      <c r="P483" s="159">
        <v>0</v>
      </c>
      <c r="Q483" s="159"/>
      <c r="R483" s="159"/>
      <c r="S483" s="162"/>
    </row>
    <row r="484" spans="1:18" ht="12.75">
      <c r="A484" s="166">
        <v>8000</v>
      </c>
      <c r="B484" s="166" t="s">
        <v>736</v>
      </c>
      <c r="C484" s="167">
        <v>0</v>
      </c>
      <c r="D484" s="165">
        <v>0</v>
      </c>
      <c r="E484" s="167">
        <v>0</v>
      </c>
      <c r="F484" s="167">
        <v>0</v>
      </c>
      <c r="G484" s="160">
        <v>0</v>
      </c>
      <c r="H484" s="165">
        <v>1384539</v>
      </c>
      <c r="I484" s="161">
        <v>1384539</v>
      </c>
      <c r="J484" s="160">
        <v>100</v>
      </c>
      <c r="K484" s="165">
        <v>0</v>
      </c>
      <c r="L484" s="165">
        <v>0</v>
      </c>
      <c r="M484" s="160">
        <v>0</v>
      </c>
      <c r="N484" s="167">
        <v>0</v>
      </c>
      <c r="O484" s="165">
        <v>8960</v>
      </c>
      <c r="P484" s="165">
        <v>0</v>
      </c>
      <c r="Q484" s="165">
        <v>4287100</v>
      </c>
      <c r="R484" s="165">
        <v>4287100</v>
      </c>
    </row>
    <row r="485" spans="1:18" ht="12.75">
      <c r="A485" s="166">
        <v>8005</v>
      </c>
      <c r="B485" s="166" t="s">
        <v>737</v>
      </c>
      <c r="C485" s="167">
        <v>2746.56</v>
      </c>
      <c r="D485" s="165">
        <v>285318</v>
      </c>
      <c r="E485" s="167">
        <v>279410.12</v>
      </c>
      <c r="F485" s="167">
        <v>5907.88</v>
      </c>
      <c r="G485" s="160">
        <v>100</v>
      </c>
      <c r="H485" s="165">
        <v>0</v>
      </c>
      <c r="I485" s="161">
        <v>0</v>
      </c>
      <c r="J485" s="160">
        <v>0</v>
      </c>
      <c r="K485" s="165">
        <v>0</v>
      </c>
      <c r="L485" s="165">
        <v>0</v>
      </c>
      <c r="M485" s="160">
        <v>0</v>
      </c>
      <c r="N485" s="167">
        <v>70444</v>
      </c>
      <c r="O485" s="165">
        <v>0</v>
      </c>
      <c r="P485" s="165">
        <v>0</v>
      </c>
      <c r="Q485" s="165">
        <v>200000</v>
      </c>
      <c r="R485" s="165">
        <v>200000</v>
      </c>
    </row>
    <row r="486" spans="1:18" ht="12.75">
      <c r="A486" s="166">
        <v>8007</v>
      </c>
      <c r="B486" s="166" t="s">
        <v>738</v>
      </c>
      <c r="C486" s="167">
        <v>3950.85</v>
      </c>
      <c r="D486" s="165">
        <v>384349</v>
      </c>
      <c r="E486" s="167">
        <v>376390.56</v>
      </c>
      <c r="F486" s="167">
        <v>7958.44</v>
      </c>
      <c r="G486" s="160">
        <v>100</v>
      </c>
      <c r="H486" s="165">
        <v>0</v>
      </c>
      <c r="I486" s="161">
        <v>0</v>
      </c>
      <c r="J486" s="160">
        <v>0</v>
      </c>
      <c r="K486" s="165">
        <v>29960</v>
      </c>
      <c r="L486" s="165">
        <v>29960</v>
      </c>
      <c r="M486" s="160">
        <v>100</v>
      </c>
      <c r="N486" s="167">
        <v>0</v>
      </c>
      <c r="O486" s="165">
        <v>2500</v>
      </c>
      <c r="P486" s="165">
        <v>0</v>
      </c>
      <c r="Q486" s="165">
        <v>0</v>
      </c>
      <c r="R486" s="165">
        <v>0</v>
      </c>
    </row>
    <row r="487" spans="1:18" ht="12.75">
      <c r="A487" s="166">
        <v>8009</v>
      </c>
      <c r="B487" s="166" t="s">
        <v>739</v>
      </c>
      <c r="C487" s="167">
        <v>15420.18</v>
      </c>
      <c r="D487" s="165">
        <v>1492759</v>
      </c>
      <c r="E487" s="167">
        <v>1461849.49</v>
      </c>
      <c r="F487" s="167">
        <v>30909.51</v>
      </c>
      <c r="G487" s="160">
        <v>100</v>
      </c>
      <c r="H487" s="165">
        <v>0</v>
      </c>
      <c r="I487" s="161">
        <v>0</v>
      </c>
      <c r="J487" s="160">
        <v>0</v>
      </c>
      <c r="K487" s="165">
        <v>309888</v>
      </c>
      <c r="L487" s="165">
        <v>309888</v>
      </c>
      <c r="M487" s="160">
        <v>100</v>
      </c>
      <c r="N487" s="167">
        <v>75000</v>
      </c>
      <c r="O487" s="165">
        <v>0</v>
      </c>
      <c r="P487" s="165">
        <v>5250</v>
      </c>
      <c r="Q487" s="165">
        <v>0</v>
      </c>
      <c r="R487" s="165">
        <v>0</v>
      </c>
    </row>
    <row r="488" spans="1:18" ht="12.75">
      <c r="A488" s="166">
        <v>8011</v>
      </c>
      <c r="B488" s="166" t="s">
        <v>740</v>
      </c>
      <c r="C488" s="167">
        <v>23412.23</v>
      </c>
      <c r="D488" s="165">
        <v>1838664</v>
      </c>
      <c r="E488" s="167">
        <v>1800592.08</v>
      </c>
      <c r="F488" s="167">
        <v>38071.92</v>
      </c>
      <c r="G488" s="160">
        <v>100</v>
      </c>
      <c r="H488" s="165">
        <v>0</v>
      </c>
      <c r="I488" s="161">
        <v>0</v>
      </c>
      <c r="J488" s="160">
        <v>0</v>
      </c>
      <c r="K488" s="165">
        <v>611777</v>
      </c>
      <c r="L488" s="165">
        <v>611777</v>
      </c>
      <c r="M488" s="160">
        <v>100</v>
      </c>
      <c r="N488" s="167">
        <v>0</v>
      </c>
      <c r="O488" s="165">
        <v>0</v>
      </c>
      <c r="P488" s="165">
        <v>0</v>
      </c>
      <c r="Q488" s="165">
        <v>0</v>
      </c>
      <c r="R488" s="165">
        <v>0</v>
      </c>
    </row>
    <row r="489" spans="1:18" ht="12.75">
      <c r="A489" s="166">
        <v>8013</v>
      </c>
      <c r="B489" s="166" t="s">
        <v>741</v>
      </c>
      <c r="C489" s="167">
        <v>6228.73</v>
      </c>
      <c r="D489" s="165">
        <v>499599</v>
      </c>
      <c r="E489" s="167">
        <v>489254.16</v>
      </c>
      <c r="F489" s="167">
        <v>10344.84</v>
      </c>
      <c r="G489" s="160">
        <v>100</v>
      </c>
      <c r="H489" s="165">
        <v>0</v>
      </c>
      <c r="I489" s="161">
        <v>0</v>
      </c>
      <c r="J489" s="160">
        <v>0</v>
      </c>
      <c r="K489" s="165">
        <v>48626</v>
      </c>
      <c r="L489" s="165">
        <v>48626</v>
      </c>
      <c r="M489" s="160">
        <v>100</v>
      </c>
      <c r="N489" s="167">
        <v>431816</v>
      </c>
      <c r="O489" s="165">
        <v>0</v>
      </c>
      <c r="P489" s="165">
        <v>0</v>
      </c>
      <c r="Q489" s="165">
        <v>90000</v>
      </c>
      <c r="R489" s="165">
        <v>90000</v>
      </c>
    </row>
    <row r="490" spans="1:18" ht="12.75">
      <c r="A490" s="166">
        <v>8015</v>
      </c>
      <c r="B490" s="166" t="s">
        <v>742</v>
      </c>
      <c r="C490" s="167">
        <v>10484.9</v>
      </c>
      <c r="D490" s="165">
        <v>907144</v>
      </c>
      <c r="E490" s="167">
        <v>888360.41</v>
      </c>
      <c r="F490" s="167">
        <v>18783.59</v>
      </c>
      <c r="G490" s="160">
        <v>100</v>
      </c>
      <c r="H490" s="165">
        <v>0</v>
      </c>
      <c r="I490" s="161">
        <v>0</v>
      </c>
      <c r="J490" s="160">
        <v>0</v>
      </c>
      <c r="K490" s="165">
        <v>48779</v>
      </c>
      <c r="L490" s="165">
        <v>48779</v>
      </c>
      <c r="M490" s="160">
        <v>100</v>
      </c>
      <c r="N490" s="167">
        <v>0</v>
      </c>
      <c r="O490" s="165">
        <v>3250</v>
      </c>
      <c r="P490" s="165">
        <v>0</v>
      </c>
      <c r="Q490" s="165">
        <v>300000</v>
      </c>
      <c r="R490" s="165">
        <v>300000</v>
      </c>
    </row>
    <row r="491" spans="1:18" ht="12.75">
      <c r="A491" s="166">
        <v>8017</v>
      </c>
      <c r="B491" s="166" t="s">
        <v>743</v>
      </c>
      <c r="C491" s="167">
        <v>3574.04</v>
      </c>
      <c r="D491" s="165">
        <v>273936</v>
      </c>
      <c r="E491" s="167">
        <v>268263.8</v>
      </c>
      <c r="F491" s="167">
        <v>5672.2</v>
      </c>
      <c r="G491" s="160">
        <v>100</v>
      </c>
      <c r="H491" s="165">
        <v>0</v>
      </c>
      <c r="I491" s="161">
        <v>0</v>
      </c>
      <c r="J491" s="160">
        <v>0</v>
      </c>
      <c r="K491" s="165">
        <v>0</v>
      </c>
      <c r="L491" s="165">
        <v>0</v>
      </c>
      <c r="M491" s="160">
        <v>0</v>
      </c>
      <c r="N491" s="167">
        <v>182400</v>
      </c>
      <c r="O491" s="165">
        <v>2750</v>
      </c>
      <c r="P491" s="165">
        <v>0</v>
      </c>
      <c r="Q491" s="165">
        <v>0</v>
      </c>
      <c r="R491" s="159">
        <v>0</v>
      </c>
    </row>
    <row r="492" spans="1:18" ht="12.75">
      <c r="A492" s="166">
        <v>8042</v>
      </c>
      <c r="B492" s="166" t="s">
        <v>744</v>
      </c>
      <c r="C492" s="167">
        <v>639.57</v>
      </c>
      <c r="D492" s="165">
        <v>65995</v>
      </c>
      <c r="E492" s="167">
        <v>64628.49</v>
      </c>
      <c r="F492" s="167">
        <v>1366.51</v>
      </c>
      <c r="G492" s="160">
        <v>100</v>
      </c>
      <c r="H492" s="165">
        <v>22225</v>
      </c>
      <c r="I492" s="161">
        <v>22225</v>
      </c>
      <c r="J492" s="160">
        <v>100</v>
      </c>
      <c r="K492" s="165">
        <v>0</v>
      </c>
      <c r="L492" s="165">
        <v>0</v>
      </c>
      <c r="M492" s="160">
        <v>0</v>
      </c>
      <c r="N492" s="167">
        <v>4000</v>
      </c>
      <c r="O492" s="165">
        <v>0</v>
      </c>
      <c r="P492" s="165">
        <v>0</v>
      </c>
      <c r="Q492" s="165">
        <v>0</v>
      </c>
      <c r="R492" s="159">
        <v>0</v>
      </c>
    </row>
    <row r="493" spans="1:18" ht="12.75">
      <c r="A493" s="166">
        <v>8044</v>
      </c>
      <c r="B493" s="166" t="s">
        <v>745</v>
      </c>
      <c r="C493" s="167">
        <v>7990.61</v>
      </c>
      <c r="D493" s="165">
        <v>693057</v>
      </c>
      <c r="E493" s="167">
        <v>678706.36</v>
      </c>
      <c r="F493" s="167">
        <v>14350.64</v>
      </c>
      <c r="G493" s="160">
        <v>100</v>
      </c>
      <c r="H493" s="165">
        <v>0</v>
      </c>
      <c r="I493" s="161">
        <v>0</v>
      </c>
      <c r="J493" s="160">
        <v>0</v>
      </c>
      <c r="K493" s="165">
        <v>180957</v>
      </c>
      <c r="L493" s="165">
        <v>180957</v>
      </c>
      <c r="M493" s="160">
        <v>100</v>
      </c>
      <c r="N493" s="167">
        <v>184196</v>
      </c>
      <c r="O493" s="165">
        <v>2628</v>
      </c>
      <c r="P493" s="165">
        <v>0</v>
      </c>
      <c r="Q493" s="165">
        <v>0</v>
      </c>
      <c r="R493" s="159">
        <v>0</v>
      </c>
    </row>
    <row r="494" spans="1:18" ht="12.75">
      <c r="A494" s="166">
        <v>8048</v>
      </c>
      <c r="B494" s="166" t="s">
        <v>746</v>
      </c>
      <c r="C494" s="167">
        <v>5282.24</v>
      </c>
      <c r="D494" s="165">
        <v>475734</v>
      </c>
      <c r="E494" s="167">
        <v>465883.31</v>
      </c>
      <c r="F494" s="167">
        <v>9850.69</v>
      </c>
      <c r="G494" s="160">
        <v>100</v>
      </c>
      <c r="H494" s="165">
        <v>0</v>
      </c>
      <c r="I494" s="161">
        <v>0</v>
      </c>
      <c r="J494" s="160">
        <v>0</v>
      </c>
      <c r="K494" s="165">
        <v>58821</v>
      </c>
      <c r="L494" s="165">
        <v>58821</v>
      </c>
      <c r="M494" s="160">
        <v>100</v>
      </c>
      <c r="N494" s="167">
        <v>0</v>
      </c>
      <c r="O494" s="165">
        <v>0</v>
      </c>
      <c r="P494" s="165">
        <v>0</v>
      </c>
      <c r="Q494" s="165">
        <v>0</v>
      </c>
      <c r="R494" s="159">
        <v>0</v>
      </c>
    </row>
    <row r="495" spans="1:18" ht="12.75">
      <c r="A495" s="166">
        <v>8052</v>
      </c>
      <c r="B495" s="166" t="s">
        <v>747</v>
      </c>
      <c r="C495" s="167">
        <v>4573.9</v>
      </c>
      <c r="D495" s="165">
        <v>437245</v>
      </c>
      <c r="E495" s="167">
        <v>428191.27</v>
      </c>
      <c r="F495" s="167">
        <v>9053.73</v>
      </c>
      <c r="G495" s="160">
        <v>100</v>
      </c>
      <c r="H495" s="165">
        <v>0</v>
      </c>
      <c r="I495" s="161">
        <v>0</v>
      </c>
      <c r="J495" s="160">
        <v>0</v>
      </c>
      <c r="K495" s="165">
        <v>81564</v>
      </c>
      <c r="L495" s="165">
        <v>81564</v>
      </c>
      <c r="M495" s="160">
        <v>100</v>
      </c>
      <c r="N495" s="167">
        <v>40900</v>
      </c>
      <c r="O495" s="165">
        <v>0</v>
      </c>
      <c r="P495" s="165">
        <v>0</v>
      </c>
      <c r="Q495" s="165">
        <v>0</v>
      </c>
      <c r="R495" s="159">
        <v>0</v>
      </c>
    </row>
    <row r="496" spans="1:18" ht="12.75">
      <c r="A496" s="166">
        <v>8056</v>
      </c>
      <c r="B496" s="166" t="s">
        <v>748</v>
      </c>
      <c r="C496" s="167">
        <v>460.51</v>
      </c>
      <c r="D496" s="165">
        <v>44079</v>
      </c>
      <c r="E496" s="167">
        <v>43166.29</v>
      </c>
      <c r="F496" s="167">
        <v>912.71</v>
      </c>
      <c r="G496" s="160">
        <v>100</v>
      </c>
      <c r="H496" s="165">
        <v>0</v>
      </c>
      <c r="I496" s="161">
        <v>0</v>
      </c>
      <c r="J496" s="160">
        <v>0</v>
      </c>
      <c r="K496" s="165">
        <v>0</v>
      </c>
      <c r="L496" s="165">
        <v>0</v>
      </c>
      <c r="M496" s="160">
        <v>0</v>
      </c>
      <c r="N496" s="167">
        <v>1800</v>
      </c>
      <c r="O496" s="165">
        <v>3500</v>
      </c>
      <c r="P496" s="165">
        <v>0</v>
      </c>
      <c r="Q496" s="165">
        <v>0</v>
      </c>
      <c r="R496" s="159">
        <v>0</v>
      </c>
    </row>
    <row r="497" spans="1:18" ht="12.75">
      <c r="A497" s="166">
        <v>8060</v>
      </c>
      <c r="B497" s="166" t="s">
        <v>749</v>
      </c>
      <c r="C497" s="167">
        <v>2861.66</v>
      </c>
      <c r="D497" s="165">
        <v>279899</v>
      </c>
      <c r="E497" s="167">
        <v>274103.33</v>
      </c>
      <c r="F497" s="167">
        <v>5795.67</v>
      </c>
      <c r="G497" s="160">
        <v>100</v>
      </c>
      <c r="H497" s="165">
        <v>0</v>
      </c>
      <c r="I497" s="161">
        <v>0</v>
      </c>
      <c r="J497" s="160">
        <v>0</v>
      </c>
      <c r="K497" s="165">
        <v>77874</v>
      </c>
      <c r="L497" s="165">
        <v>77874</v>
      </c>
      <c r="M497" s="160">
        <v>100</v>
      </c>
      <c r="N497" s="167">
        <v>45000</v>
      </c>
      <c r="O497" s="165">
        <v>0</v>
      </c>
      <c r="P497" s="165">
        <v>0</v>
      </c>
      <c r="Q497" s="165">
        <v>0</v>
      </c>
      <c r="R497" s="159">
        <v>0</v>
      </c>
    </row>
    <row r="498" spans="1:18" ht="12.75">
      <c r="A498" s="166">
        <v>8064</v>
      </c>
      <c r="B498" s="166" t="s">
        <v>750</v>
      </c>
      <c r="C498" s="167">
        <v>3244.14</v>
      </c>
      <c r="D498" s="165">
        <v>211334</v>
      </c>
      <c r="E498" s="167">
        <v>206958.06</v>
      </c>
      <c r="F498" s="167">
        <v>4375.94</v>
      </c>
      <c r="G498" s="160">
        <v>100</v>
      </c>
      <c r="H498" s="165">
        <v>0</v>
      </c>
      <c r="I498" s="161">
        <v>0</v>
      </c>
      <c r="J498" s="160">
        <v>0</v>
      </c>
      <c r="K498" s="165">
        <v>0</v>
      </c>
      <c r="L498" s="165">
        <v>0</v>
      </c>
      <c r="M498" s="160">
        <v>0</v>
      </c>
      <c r="N498" s="167">
        <v>0</v>
      </c>
      <c r="O498" s="165">
        <v>3500</v>
      </c>
      <c r="P498" s="165">
        <v>0</v>
      </c>
      <c r="Q498" s="165">
        <v>0</v>
      </c>
      <c r="R498" s="159">
        <v>0</v>
      </c>
    </row>
    <row r="499" spans="1:18" ht="12.75">
      <c r="A499" s="166">
        <v>8068</v>
      </c>
      <c r="B499" s="166" t="s">
        <v>751</v>
      </c>
      <c r="C499" s="167">
        <v>2207.67</v>
      </c>
      <c r="D499" s="165">
        <v>210927</v>
      </c>
      <c r="E499" s="167">
        <v>206559.48</v>
      </c>
      <c r="F499" s="167">
        <v>4367.52</v>
      </c>
      <c r="G499" s="160">
        <v>100</v>
      </c>
      <c r="H499" s="165">
        <v>0</v>
      </c>
      <c r="I499" s="161">
        <v>0</v>
      </c>
      <c r="J499" s="160">
        <v>0</v>
      </c>
      <c r="K499" s="165">
        <v>79755</v>
      </c>
      <c r="L499" s="165">
        <v>79755</v>
      </c>
      <c r="M499" s="160">
        <v>100</v>
      </c>
      <c r="N499" s="167">
        <v>0</v>
      </c>
      <c r="O499" s="165">
        <v>0</v>
      </c>
      <c r="P499" s="165">
        <v>5250</v>
      </c>
      <c r="Q499" s="165">
        <v>0</v>
      </c>
      <c r="R499" s="159">
        <v>0</v>
      </c>
    </row>
    <row r="500" spans="1:18" ht="12.75">
      <c r="A500" s="166">
        <v>8070</v>
      </c>
      <c r="B500" s="166" t="s">
        <v>752</v>
      </c>
      <c r="C500" s="167">
        <v>14582.42</v>
      </c>
      <c r="D500" s="165">
        <v>1211635</v>
      </c>
      <c r="E500" s="167">
        <v>1186546.53</v>
      </c>
      <c r="F500" s="167">
        <v>25088.47</v>
      </c>
      <c r="G500" s="160">
        <v>100</v>
      </c>
      <c r="H500" s="165">
        <v>0</v>
      </c>
      <c r="I500" s="161">
        <v>0</v>
      </c>
      <c r="J500" s="160">
        <v>0</v>
      </c>
      <c r="K500" s="165">
        <v>324600</v>
      </c>
      <c r="L500" s="165">
        <v>324600</v>
      </c>
      <c r="M500" s="160">
        <v>100</v>
      </c>
      <c r="N500" s="167">
        <v>114000</v>
      </c>
      <c r="O500" s="165">
        <v>0</v>
      </c>
      <c r="P500" s="165">
        <v>0</v>
      </c>
      <c r="Q500" s="165">
        <v>0</v>
      </c>
      <c r="R500" s="159">
        <v>0</v>
      </c>
    </row>
    <row r="501" spans="1:18" ht="12.75">
      <c r="A501" s="166">
        <v>8074</v>
      </c>
      <c r="B501" s="166" t="s">
        <v>753</v>
      </c>
      <c r="C501" s="167">
        <v>2934.03</v>
      </c>
      <c r="D501" s="165">
        <v>251155</v>
      </c>
      <c r="E501" s="167">
        <v>245954.51</v>
      </c>
      <c r="F501" s="167">
        <v>5200.49</v>
      </c>
      <c r="G501" s="160">
        <v>100</v>
      </c>
      <c r="H501" s="165">
        <v>0</v>
      </c>
      <c r="I501" s="161">
        <v>0</v>
      </c>
      <c r="J501" s="160">
        <v>0</v>
      </c>
      <c r="K501" s="165">
        <v>0</v>
      </c>
      <c r="L501" s="165">
        <v>0</v>
      </c>
      <c r="M501" s="160">
        <v>0</v>
      </c>
      <c r="N501" s="167">
        <v>0</v>
      </c>
      <c r="O501" s="165">
        <v>3500</v>
      </c>
      <c r="P501" s="165">
        <v>0</v>
      </c>
      <c r="Q501" s="165">
        <v>0</v>
      </c>
      <c r="R501" s="159">
        <v>0</v>
      </c>
    </row>
    <row r="502" spans="1:18" ht="12.75">
      <c r="A502" s="166">
        <v>8076</v>
      </c>
      <c r="B502" s="166" t="s">
        <v>754</v>
      </c>
      <c r="C502" s="167">
        <v>8362.46</v>
      </c>
      <c r="D502" s="165">
        <v>759171</v>
      </c>
      <c r="E502" s="167">
        <v>743451.38</v>
      </c>
      <c r="F502" s="167">
        <v>15719.62</v>
      </c>
      <c r="G502" s="160">
        <v>100</v>
      </c>
      <c r="H502" s="165">
        <v>0</v>
      </c>
      <c r="I502" s="161">
        <v>0</v>
      </c>
      <c r="J502" s="160">
        <v>0</v>
      </c>
      <c r="K502" s="165">
        <v>304318</v>
      </c>
      <c r="L502" s="165">
        <v>304318</v>
      </c>
      <c r="M502" s="160">
        <v>100</v>
      </c>
      <c r="N502" s="167">
        <v>0</v>
      </c>
      <c r="O502" s="165">
        <v>0</v>
      </c>
      <c r="P502" s="165">
        <v>0</v>
      </c>
      <c r="Q502" s="165">
        <v>0</v>
      </c>
      <c r="R502" s="159">
        <v>0</v>
      </c>
    </row>
    <row r="503" spans="1:18" ht="12.75">
      <c r="A503" s="166">
        <v>8080</v>
      </c>
      <c r="B503" s="166" t="s">
        <v>755</v>
      </c>
      <c r="C503" s="167">
        <v>4014.23</v>
      </c>
      <c r="D503" s="165">
        <v>389695</v>
      </c>
      <c r="E503" s="167">
        <v>381625.86</v>
      </c>
      <c r="F503" s="167">
        <v>8069.14</v>
      </c>
      <c r="G503" s="160">
        <v>100</v>
      </c>
      <c r="H503" s="165">
        <v>0</v>
      </c>
      <c r="I503" s="161">
        <v>0</v>
      </c>
      <c r="J503" s="160">
        <v>0</v>
      </c>
      <c r="K503" s="165">
        <v>59145</v>
      </c>
      <c r="L503" s="165">
        <v>59145</v>
      </c>
      <c r="M503" s="160">
        <v>100</v>
      </c>
      <c r="N503" s="167">
        <v>401000</v>
      </c>
      <c r="O503" s="165">
        <v>3500</v>
      </c>
      <c r="P503" s="165">
        <v>0</v>
      </c>
      <c r="Q503" s="165">
        <v>65000</v>
      </c>
      <c r="R503" s="165">
        <v>65000</v>
      </c>
    </row>
    <row r="504" spans="1:18" ht="12.75">
      <c r="A504" s="166">
        <v>8084</v>
      </c>
      <c r="B504" s="166" t="s">
        <v>756</v>
      </c>
      <c r="C504" s="167">
        <v>2640.29</v>
      </c>
      <c r="D504" s="165">
        <v>260404</v>
      </c>
      <c r="E504" s="167">
        <v>255012</v>
      </c>
      <c r="F504" s="167">
        <v>5392</v>
      </c>
      <c r="G504" s="160">
        <v>100</v>
      </c>
      <c r="H504" s="165">
        <v>40925</v>
      </c>
      <c r="I504" s="161">
        <v>40925</v>
      </c>
      <c r="J504" s="160">
        <v>100</v>
      </c>
      <c r="K504" s="165">
        <v>0</v>
      </c>
      <c r="L504" s="165">
        <v>0</v>
      </c>
      <c r="M504" s="160">
        <v>0</v>
      </c>
      <c r="N504" s="167">
        <v>0</v>
      </c>
      <c r="O504" s="165">
        <v>3500</v>
      </c>
      <c r="P504" s="165">
        <v>0</v>
      </c>
      <c r="Q504" s="165">
        <v>0</v>
      </c>
      <c r="R504" s="159">
        <v>0</v>
      </c>
    </row>
    <row r="505" spans="1:18" ht="12.75">
      <c r="A505" s="166">
        <v>8088</v>
      </c>
      <c r="B505" s="166" t="s">
        <v>494</v>
      </c>
      <c r="C505" s="167">
        <v>571.35</v>
      </c>
      <c r="D505" s="165">
        <v>55073</v>
      </c>
      <c r="E505" s="167">
        <v>53932.64</v>
      </c>
      <c r="F505" s="167">
        <v>1140.36</v>
      </c>
      <c r="G505" s="160">
        <v>100</v>
      </c>
      <c r="H505" s="165">
        <v>2682</v>
      </c>
      <c r="I505" s="161">
        <v>2682</v>
      </c>
      <c r="J505" s="160">
        <v>100</v>
      </c>
      <c r="K505" s="165">
        <v>0</v>
      </c>
      <c r="L505" s="165">
        <v>0</v>
      </c>
      <c r="M505" s="160">
        <v>0</v>
      </c>
      <c r="N505" s="167">
        <v>0</v>
      </c>
      <c r="O505" s="165">
        <v>0</v>
      </c>
      <c r="P505" s="165">
        <v>0</v>
      </c>
      <c r="Q505" s="165">
        <v>0</v>
      </c>
      <c r="R505" s="159">
        <v>0</v>
      </c>
    </row>
    <row r="506" spans="1:18" ht="12.75">
      <c r="A506" s="166">
        <v>8092</v>
      </c>
      <c r="B506" s="166" t="s">
        <v>757</v>
      </c>
      <c r="C506" s="167">
        <v>1334.58</v>
      </c>
      <c r="D506" s="165">
        <v>126482</v>
      </c>
      <c r="E506" s="167">
        <v>123863.03</v>
      </c>
      <c r="F506" s="167">
        <v>2618.97</v>
      </c>
      <c r="G506" s="160">
        <v>100</v>
      </c>
      <c r="H506" s="165">
        <v>0</v>
      </c>
      <c r="I506" s="161">
        <v>0</v>
      </c>
      <c r="J506" s="160">
        <v>0</v>
      </c>
      <c r="K506" s="165">
        <v>0</v>
      </c>
      <c r="L506" s="165">
        <v>0</v>
      </c>
      <c r="M506" s="160">
        <v>0</v>
      </c>
      <c r="N506" s="167">
        <v>5400</v>
      </c>
      <c r="O506" s="165">
        <v>0</v>
      </c>
      <c r="P506" s="165">
        <v>0</v>
      </c>
      <c r="Q506" s="165">
        <v>0</v>
      </c>
      <c r="R506" s="159">
        <v>0</v>
      </c>
    </row>
    <row r="507" spans="1:18" ht="12.75">
      <c r="A507" s="166">
        <v>8094</v>
      </c>
      <c r="B507" s="166" t="s">
        <v>758</v>
      </c>
      <c r="C507" s="167">
        <v>2297.67</v>
      </c>
      <c r="D507" s="165">
        <v>194891</v>
      </c>
      <c r="E507" s="167">
        <v>190855.53</v>
      </c>
      <c r="F507" s="167">
        <v>4035.47</v>
      </c>
      <c r="G507" s="160">
        <v>100</v>
      </c>
      <c r="H507" s="165">
        <v>0</v>
      </c>
      <c r="I507" s="161">
        <v>0</v>
      </c>
      <c r="J507" s="160">
        <v>0</v>
      </c>
      <c r="K507" s="165">
        <v>0</v>
      </c>
      <c r="L507" s="165">
        <v>0</v>
      </c>
      <c r="M507" s="160">
        <v>0</v>
      </c>
      <c r="N507" s="167">
        <v>0</v>
      </c>
      <c r="O507" s="165">
        <v>450</v>
      </c>
      <c r="P507" s="165">
        <v>0</v>
      </c>
      <c r="Q507" s="165">
        <v>0</v>
      </c>
      <c r="R507" s="159">
        <v>0</v>
      </c>
    </row>
    <row r="508" spans="1:18" ht="12.75">
      <c r="A508" s="166">
        <v>8096</v>
      </c>
      <c r="B508" s="166" t="s">
        <v>759</v>
      </c>
      <c r="C508" s="167">
        <v>8817.08</v>
      </c>
      <c r="D508" s="165">
        <v>711506</v>
      </c>
      <c r="E508" s="167">
        <v>696773.35</v>
      </c>
      <c r="F508" s="167">
        <v>14732.65</v>
      </c>
      <c r="G508" s="160">
        <v>100</v>
      </c>
      <c r="H508" s="165">
        <v>0</v>
      </c>
      <c r="I508" s="161">
        <v>0</v>
      </c>
      <c r="J508" s="160">
        <v>0</v>
      </c>
      <c r="K508" s="165">
        <v>173475</v>
      </c>
      <c r="L508" s="165">
        <v>173475</v>
      </c>
      <c r="M508" s="160">
        <v>100</v>
      </c>
      <c r="N508" s="167">
        <v>37500</v>
      </c>
      <c r="O508" s="165">
        <v>0</v>
      </c>
      <c r="P508" s="165">
        <v>0</v>
      </c>
      <c r="Q508" s="165">
        <v>0</v>
      </c>
      <c r="R508" s="159">
        <v>0</v>
      </c>
    </row>
    <row r="509" spans="1:19" s="163" customFormat="1" ht="18" customHeight="1">
      <c r="A509" s="168"/>
      <c r="B509" s="157" t="s">
        <v>760</v>
      </c>
      <c r="C509" s="158">
        <v>138631.9</v>
      </c>
      <c r="D509" s="159">
        <v>12060051</v>
      </c>
      <c r="E509" s="158">
        <v>11810332.04</v>
      </c>
      <c r="F509" s="158">
        <v>249718.96</v>
      </c>
      <c r="G509" s="160">
        <v>100</v>
      </c>
      <c r="H509" s="159">
        <v>1450371</v>
      </c>
      <c r="I509" s="159">
        <v>1450371</v>
      </c>
      <c r="J509" s="160">
        <v>100</v>
      </c>
      <c r="K509" s="159">
        <v>2389539</v>
      </c>
      <c r="L509" s="159">
        <v>2389539</v>
      </c>
      <c r="M509" s="160">
        <v>100</v>
      </c>
      <c r="N509" s="158">
        <v>1593456</v>
      </c>
      <c r="O509" s="159">
        <v>38038</v>
      </c>
      <c r="P509" s="159">
        <v>10500</v>
      </c>
      <c r="Q509" s="159">
        <v>4942100</v>
      </c>
      <c r="R509" s="159">
        <v>4942100</v>
      </c>
      <c r="S509" s="159">
        <v>0</v>
      </c>
    </row>
    <row r="510" spans="1:19" s="163" customFormat="1" ht="18" customHeight="1">
      <c r="A510" s="168"/>
      <c r="B510" s="157" t="s">
        <v>761</v>
      </c>
      <c r="C510" s="158">
        <v>0</v>
      </c>
      <c r="D510" s="159">
        <v>0</v>
      </c>
      <c r="E510" s="158">
        <v>0</v>
      </c>
      <c r="F510" s="158">
        <v>0</v>
      </c>
      <c r="G510" s="160">
        <v>0</v>
      </c>
      <c r="H510" s="159">
        <v>0</v>
      </c>
      <c r="I510" s="161">
        <v>0</v>
      </c>
      <c r="J510" s="160">
        <v>0</v>
      </c>
      <c r="K510" s="159">
        <v>0</v>
      </c>
      <c r="L510" s="159">
        <v>0</v>
      </c>
      <c r="M510" s="160">
        <v>0</v>
      </c>
      <c r="N510" s="158"/>
      <c r="O510" s="159">
        <v>0</v>
      </c>
      <c r="P510" s="159">
        <v>0</v>
      </c>
      <c r="Q510" s="159"/>
      <c r="R510" s="159"/>
      <c r="S510" s="162"/>
    </row>
    <row r="511" spans="1:18" ht="12.75">
      <c r="A511" s="166">
        <v>8400</v>
      </c>
      <c r="B511" s="166" t="s">
        <v>762</v>
      </c>
      <c r="C511" s="167">
        <v>0</v>
      </c>
      <c r="D511" s="165">
        <v>0</v>
      </c>
      <c r="E511" s="167">
        <v>0</v>
      </c>
      <c r="F511" s="167">
        <v>0</v>
      </c>
      <c r="G511" s="160">
        <v>0</v>
      </c>
      <c r="H511" s="165">
        <v>463746</v>
      </c>
      <c r="I511" s="161">
        <v>463746</v>
      </c>
      <c r="J511" s="160">
        <v>100</v>
      </c>
      <c r="K511" s="165">
        <v>0</v>
      </c>
      <c r="L511" s="165">
        <v>0</v>
      </c>
      <c r="M511" s="160">
        <v>0</v>
      </c>
      <c r="N511" s="167">
        <v>0</v>
      </c>
      <c r="O511" s="165">
        <v>0</v>
      </c>
      <c r="P511" s="165">
        <v>0</v>
      </c>
      <c r="Q511" s="165">
        <v>2123427</v>
      </c>
      <c r="R511" s="165">
        <v>2123427</v>
      </c>
    </row>
    <row r="512" spans="1:18" ht="12.75">
      <c r="A512" s="166">
        <v>8401</v>
      </c>
      <c r="B512" s="166" t="s">
        <v>763</v>
      </c>
      <c r="C512" s="167">
        <v>11426.4</v>
      </c>
      <c r="D512" s="165">
        <v>766679</v>
      </c>
      <c r="E512" s="167">
        <v>750803.92</v>
      </c>
      <c r="F512" s="167">
        <v>15875.08</v>
      </c>
      <c r="G512" s="160">
        <v>100</v>
      </c>
      <c r="H512" s="165">
        <v>0</v>
      </c>
      <c r="I512" s="161">
        <v>0</v>
      </c>
      <c r="J512" s="160">
        <v>0</v>
      </c>
      <c r="K512" s="165">
        <v>0</v>
      </c>
      <c r="L512" s="165">
        <v>0</v>
      </c>
      <c r="M512" s="160">
        <v>0</v>
      </c>
      <c r="N512" s="167">
        <v>40000</v>
      </c>
      <c r="O512" s="165">
        <v>0</v>
      </c>
      <c r="P512" s="165">
        <v>0</v>
      </c>
      <c r="Q512" s="165">
        <v>71000</v>
      </c>
      <c r="R512" s="165">
        <v>71000</v>
      </c>
    </row>
    <row r="513" spans="1:18" ht="12.75">
      <c r="A513" s="166">
        <v>8405</v>
      </c>
      <c r="B513" s="166" t="s">
        <v>764</v>
      </c>
      <c r="C513" s="167">
        <v>2711.8</v>
      </c>
      <c r="D513" s="165">
        <v>337837</v>
      </c>
      <c r="E513" s="167">
        <v>330841.65</v>
      </c>
      <c r="F513" s="167">
        <v>6995.35</v>
      </c>
      <c r="G513" s="160">
        <v>100</v>
      </c>
      <c r="H513" s="165">
        <v>0</v>
      </c>
      <c r="I513" s="161">
        <v>0</v>
      </c>
      <c r="J513" s="160">
        <v>0</v>
      </c>
      <c r="K513" s="165">
        <v>0</v>
      </c>
      <c r="L513" s="165">
        <v>0</v>
      </c>
      <c r="M513" s="160">
        <v>0</v>
      </c>
      <c r="N513" s="167">
        <v>0</v>
      </c>
      <c r="O513" s="165">
        <v>0</v>
      </c>
      <c r="P513" s="165">
        <v>0</v>
      </c>
      <c r="Q513" s="165">
        <v>0</v>
      </c>
      <c r="R513" s="165">
        <v>0</v>
      </c>
    </row>
    <row r="514" spans="1:18" ht="12.75">
      <c r="A514" s="166">
        <v>8444</v>
      </c>
      <c r="B514" s="166" t="s">
        <v>765</v>
      </c>
      <c r="C514" s="167">
        <v>233.93</v>
      </c>
      <c r="D514" s="165">
        <v>24111</v>
      </c>
      <c r="E514" s="167">
        <v>23611.75</v>
      </c>
      <c r="F514" s="167">
        <v>499.25</v>
      </c>
      <c r="G514" s="160">
        <v>100</v>
      </c>
      <c r="H514" s="165">
        <v>22431</v>
      </c>
      <c r="I514" s="161">
        <v>22431</v>
      </c>
      <c r="J514" s="160">
        <v>100</v>
      </c>
      <c r="K514" s="165">
        <v>0</v>
      </c>
      <c r="L514" s="165">
        <v>0</v>
      </c>
      <c r="M514" s="160">
        <v>0</v>
      </c>
      <c r="N514" s="167">
        <v>0</v>
      </c>
      <c r="O514" s="165">
        <v>0</v>
      </c>
      <c r="P514" s="165">
        <v>0</v>
      </c>
      <c r="Q514" s="165">
        <v>0</v>
      </c>
      <c r="R514" s="159">
        <v>0</v>
      </c>
    </row>
    <row r="515" spans="1:18" ht="12.75">
      <c r="A515" s="166">
        <v>8448</v>
      </c>
      <c r="B515" s="166" t="s">
        <v>766</v>
      </c>
      <c r="C515" s="167">
        <v>446.32</v>
      </c>
      <c r="D515" s="165">
        <v>36848</v>
      </c>
      <c r="E515" s="167">
        <v>36085.01</v>
      </c>
      <c r="F515" s="167">
        <v>762.99</v>
      </c>
      <c r="G515" s="160">
        <v>100</v>
      </c>
      <c r="H515" s="165">
        <v>46606</v>
      </c>
      <c r="I515" s="161">
        <v>46606</v>
      </c>
      <c r="J515" s="160">
        <v>100</v>
      </c>
      <c r="K515" s="165">
        <v>0</v>
      </c>
      <c r="L515" s="165">
        <v>0</v>
      </c>
      <c r="M515" s="160">
        <v>0</v>
      </c>
      <c r="N515" s="167">
        <v>0</v>
      </c>
      <c r="O515" s="165">
        <v>0</v>
      </c>
      <c r="P515" s="165">
        <v>0</v>
      </c>
      <c r="Q515" s="165">
        <v>0</v>
      </c>
      <c r="R515" s="159">
        <v>0</v>
      </c>
    </row>
    <row r="516" spans="1:18" ht="12.75">
      <c r="A516" s="166">
        <v>8452</v>
      </c>
      <c r="B516" s="166" t="s">
        <v>767</v>
      </c>
      <c r="C516" s="167">
        <v>176.26</v>
      </c>
      <c r="D516" s="165">
        <v>16061</v>
      </c>
      <c r="E516" s="167">
        <v>15728.44</v>
      </c>
      <c r="F516" s="167">
        <v>332.56</v>
      </c>
      <c r="G516" s="160">
        <v>100</v>
      </c>
      <c r="H516" s="165">
        <v>29434</v>
      </c>
      <c r="I516" s="161">
        <v>29434</v>
      </c>
      <c r="J516" s="160">
        <v>100</v>
      </c>
      <c r="K516" s="165">
        <v>0</v>
      </c>
      <c r="L516" s="165">
        <v>0</v>
      </c>
      <c r="M516" s="160">
        <v>0</v>
      </c>
      <c r="N516" s="167">
        <v>11998.2</v>
      </c>
      <c r="O516" s="165">
        <v>0</v>
      </c>
      <c r="P516" s="165">
        <v>0</v>
      </c>
      <c r="Q516" s="165">
        <v>0</v>
      </c>
      <c r="R516" s="159">
        <v>0</v>
      </c>
    </row>
    <row r="517" spans="1:18" ht="12.75">
      <c r="A517" s="166">
        <v>8456</v>
      </c>
      <c r="B517" s="166" t="s">
        <v>768</v>
      </c>
      <c r="C517" s="167">
        <v>125.32</v>
      </c>
      <c r="D517" s="165">
        <v>20545</v>
      </c>
      <c r="E517" s="167">
        <v>20119.59</v>
      </c>
      <c r="F517" s="167">
        <v>425.41</v>
      </c>
      <c r="G517" s="160">
        <v>100</v>
      </c>
      <c r="H517" s="165">
        <v>1592</v>
      </c>
      <c r="I517" s="161">
        <v>1592</v>
      </c>
      <c r="J517" s="160">
        <v>100</v>
      </c>
      <c r="K517" s="165">
        <v>0</v>
      </c>
      <c r="L517" s="165">
        <v>0</v>
      </c>
      <c r="M517" s="160">
        <v>0</v>
      </c>
      <c r="N517" s="167">
        <v>0</v>
      </c>
      <c r="O517" s="165">
        <v>0</v>
      </c>
      <c r="P517" s="165">
        <v>0</v>
      </c>
      <c r="Q517" s="165">
        <v>0</v>
      </c>
      <c r="R517" s="159">
        <v>0</v>
      </c>
    </row>
    <row r="518" spans="1:18" ht="12.75">
      <c r="A518" s="166">
        <v>8458</v>
      </c>
      <c r="B518" s="166" t="s">
        <v>769</v>
      </c>
      <c r="C518" s="167">
        <v>214.11</v>
      </c>
      <c r="D518" s="165">
        <v>20169</v>
      </c>
      <c r="E518" s="167">
        <v>19751.38</v>
      </c>
      <c r="F518" s="167">
        <v>417.62</v>
      </c>
      <c r="G518" s="160">
        <v>100</v>
      </c>
      <c r="H518" s="165">
        <v>29377</v>
      </c>
      <c r="I518" s="161">
        <v>29377</v>
      </c>
      <c r="J518" s="160">
        <v>100</v>
      </c>
      <c r="K518" s="165">
        <v>0</v>
      </c>
      <c r="L518" s="165">
        <v>0</v>
      </c>
      <c r="M518" s="160">
        <v>0</v>
      </c>
      <c r="N518" s="167">
        <v>0</v>
      </c>
      <c r="O518" s="165">
        <v>0</v>
      </c>
      <c r="P518" s="165">
        <v>0</v>
      </c>
      <c r="Q518" s="165">
        <v>0</v>
      </c>
      <c r="R518" s="159">
        <v>0</v>
      </c>
    </row>
    <row r="519" spans="1:18" ht="12.75">
      <c r="A519" s="166">
        <v>8462</v>
      </c>
      <c r="B519" s="166" t="s">
        <v>770</v>
      </c>
      <c r="C519" s="167">
        <v>164.57</v>
      </c>
      <c r="D519" s="165">
        <v>18948</v>
      </c>
      <c r="E519" s="167">
        <v>18555.66</v>
      </c>
      <c r="F519" s="167">
        <v>392.34</v>
      </c>
      <c r="G519" s="160">
        <v>100</v>
      </c>
      <c r="H519" s="165">
        <v>31321</v>
      </c>
      <c r="I519" s="161">
        <v>31321</v>
      </c>
      <c r="J519" s="160">
        <v>100</v>
      </c>
      <c r="K519" s="165">
        <v>0</v>
      </c>
      <c r="L519" s="165">
        <v>0</v>
      </c>
      <c r="M519" s="160">
        <v>0</v>
      </c>
      <c r="N519" s="167">
        <v>13000</v>
      </c>
      <c r="O519" s="165">
        <v>0</v>
      </c>
      <c r="P519" s="165">
        <v>0</v>
      </c>
      <c r="Q519" s="165">
        <v>0</v>
      </c>
      <c r="R519" s="159">
        <v>0</v>
      </c>
    </row>
    <row r="520" spans="1:18" ht="12.75">
      <c r="A520" s="166">
        <v>8466</v>
      </c>
      <c r="B520" s="166" t="s">
        <v>771</v>
      </c>
      <c r="C520" s="167">
        <v>773.78</v>
      </c>
      <c r="D520" s="165">
        <v>54120</v>
      </c>
      <c r="E520" s="167">
        <v>52999.38</v>
      </c>
      <c r="F520" s="167">
        <v>1120.62</v>
      </c>
      <c r="G520" s="160">
        <v>100</v>
      </c>
      <c r="H520" s="165">
        <v>31088</v>
      </c>
      <c r="I520" s="161">
        <v>31088</v>
      </c>
      <c r="J520" s="160">
        <v>100</v>
      </c>
      <c r="K520" s="165">
        <v>0</v>
      </c>
      <c r="L520" s="165">
        <v>0</v>
      </c>
      <c r="M520" s="160">
        <v>0</v>
      </c>
      <c r="N520" s="167">
        <v>19000</v>
      </c>
      <c r="O520" s="165">
        <v>0</v>
      </c>
      <c r="P520" s="165">
        <v>0</v>
      </c>
      <c r="Q520" s="165">
        <v>30000</v>
      </c>
      <c r="R520" s="165">
        <v>30000</v>
      </c>
    </row>
    <row r="521" spans="1:18" ht="12.75">
      <c r="A521" s="166">
        <v>8470</v>
      </c>
      <c r="B521" s="166" t="s">
        <v>772</v>
      </c>
      <c r="C521" s="167">
        <v>771.42</v>
      </c>
      <c r="D521" s="165">
        <v>54054</v>
      </c>
      <c r="E521" s="167">
        <v>52934.74</v>
      </c>
      <c r="F521" s="167">
        <v>1119.26</v>
      </c>
      <c r="G521" s="160">
        <v>100</v>
      </c>
      <c r="H521" s="165">
        <v>67636</v>
      </c>
      <c r="I521" s="161">
        <v>67636</v>
      </c>
      <c r="J521" s="160">
        <v>100</v>
      </c>
      <c r="K521" s="165">
        <v>0</v>
      </c>
      <c r="L521" s="165">
        <v>0</v>
      </c>
      <c r="M521" s="160">
        <v>0</v>
      </c>
      <c r="N521" s="167">
        <v>12700</v>
      </c>
      <c r="O521" s="165">
        <v>0</v>
      </c>
      <c r="P521" s="165">
        <v>0</v>
      </c>
      <c r="Q521" s="165">
        <v>0</v>
      </c>
      <c r="R521" s="159">
        <v>0</v>
      </c>
    </row>
    <row r="522" spans="1:18" ht="12.75">
      <c r="A522" s="166">
        <v>8472</v>
      </c>
      <c r="B522" s="166" t="s">
        <v>773</v>
      </c>
      <c r="C522" s="167">
        <v>919.92</v>
      </c>
      <c r="D522" s="165">
        <v>108032</v>
      </c>
      <c r="E522" s="167">
        <v>105795.06</v>
      </c>
      <c r="F522" s="167">
        <v>2236.94</v>
      </c>
      <c r="G522" s="160">
        <v>100</v>
      </c>
      <c r="H522" s="165">
        <v>0</v>
      </c>
      <c r="I522" s="161">
        <v>0</v>
      </c>
      <c r="J522" s="160">
        <v>0</v>
      </c>
      <c r="K522" s="165">
        <v>0</v>
      </c>
      <c r="L522" s="165">
        <v>0</v>
      </c>
      <c r="M522" s="160">
        <v>0</v>
      </c>
      <c r="N522" s="167">
        <v>0</v>
      </c>
      <c r="O522" s="165">
        <v>0</v>
      </c>
      <c r="P522" s="165">
        <v>0</v>
      </c>
      <c r="Q522" s="165">
        <v>0</v>
      </c>
      <c r="R522" s="159">
        <v>0</v>
      </c>
    </row>
    <row r="523" spans="1:18" ht="12.75">
      <c r="A523" s="166">
        <v>8476</v>
      </c>
      <c r="B523" s="166" t="s">
        <v>774</v>
      </c>
      <c r="C523" s="167">
        <v>755.1</v>
      </c>
      <c r="D523" s="165">
        <v>59122</v>
      </c>
      <c r="E523" s="167">
        <v>57897.8</v>
      </c>
      <c r="F523" s="167">
        <v>1224.2</v>
      </c>
      <c r="G523" s="160">
        <v>100</v>
      </c>
      <c r="H523" s="165">
        <v>0</v>
      </c>
      <c r="I523" s="161">
        <v>0</v>
      </c>
      <c r="J523" s="160">
        <v>0</v>
      </c>
      <c r="K523" s="165">
        <v>0</v>
      </c>
      <c r="L523" s="165">
        <v>0</v>
      </c>
      <c r="M523" s="160">
        <v>0</v>
      </c>
      <c r="N523" s="167">
        <v>0</v>
      </c>
      <c r="O523" s="165">
        <v>0</v>
      </c>
      <c r="P523" s="165">
        <v>0</v>
      </c>
      <c r="Q523" s="165">
        <v>0</v>
      </c>
      <c r="R523" s="159">
        <v>0</v>
      </c>
    </row>
    <row r="524" spans="1:18" ht="12.75">
      <c r="A524" s="166">
        <v>8480</v>
      </c>
      <c r="B524" s="166" t="s">
        <v>775</v>
      </c>
      <c r="C524" s="167">
        <v>283.94</v>
      </c>
      <c r="D524" s="165">
        <v>22901</v>
      </c>
      <c r="E524" s="167">
        <v>22426.81</v>
      </c>
      <c r="F524" s="167">
        <v>474.19</v>
      </c>
      <c r="G524" s="160">
        <v>100</v>
      </c>
      <c r="H524" s="165">
        <v>16048</v>
      </c>
      <c r="I524" s="161">
        <v>16048</v>
      </c>
      <c r="J524" s="160">
        <v>100</v>
      </c>
      <c r="K524" s="165">
        <v>0</v>
      </c>
      <c r="L524" s="165">
        <v>0</v>
      </c>
      <c r="M524" s="160">
        <v>0</v>
      </c>
      <c r="N524" s="167">
        <v>0</v>
      </c>
      <c r="O524" s="165">
        <v>0</v>
      </c>
      <c r="P524" s="165">
        <v>0</v>
      </c>
      <c r="Q524" s="165">
        <v>0</v>
      </c>
      <c r="R524" s="159">
        <v>0</v>
      </c>
    </row>
    <row r="525" spans="1:18" ht="12.75">
      <c r="A525" s="166">
        <v>8482</v>
      </c>
      <c r="B525" s="166" t="s">
        <v>776</v>
      </c>
      <c r="C525" s="167">
        <v>283.13</v>
      </c>
      <c r="D525" s="165">
        <v>27434</v>
      </c>
      <c r="E525" s="167">
        <v>26865.94</v>
      </c>
      <c r="F525" s="167">
        <v>568.06</v>
      </c>
      <c r="G525" s="160">
        <v>100</v>
      </c>
      <c r="H525" s="165">
        <v>48033</v>
      </c>
      <c r="I525" s="161">
        <v>48033</v>
      </c>
      <c r="J525" s="160">
        <v>100</v>
      </c>
      <c r="K525" s="165">
        <v>0</v>
      </c>
      <c r="L525" s="165">
        <v>0</v>
      </c>
      <c r="M525" s="160">
        <v>0</v>
      </c>
      <c r="N525" s="167">
        <v>0</v>
      </c>
      <c r="O525" s="165">
        <v>0</v>
      </c>
      <c r="P525" s="165">
        <v>0</v>
      </c>
      <c r="Q525" s="165">
        <v>0</v>
      </c>
      <c r="R525" s="159">
        <v>0</v>
      </c>
    </row>
    <row r="526" spans="1:18" ht="12.75">
      <c r="A526" s="166">
        <v>8486</v>
      </c>
      <c r="B526" s="166" t="s">
        <v>777</v>
      </c>
      <c r="C526" s="167">
        <v>939.4</v>
      </c>
      <c r="D526" s="165">
        <v>99465</v>
      </c>
      <c r="E526" s="167">
        <v>97405.45</v>
      </c>
      <c r="F526" s="167">
        <v>2059.55</v>
      </c>
      <c r="G526" s="160">
        <v>100</v>
      </c>
      <c r="H526" s="165">
        <v>0</v>
      </c>
      <c r="I526" s="161">
        <v>0</v>
      </c>
      <c r="J526" s="160">
        <v>0</v>
      </c>
      <c r="K526" s="165">
        <v>0</v>
      </c>
      <c r="L526" s="165">
        <v>0</v>
      </c>
      <c r="M526" s="160">
        <v>0</v>
      </c>
      <c r="N526" s="167">
        <v>38500</v>
      </c>
      <c r="O526" s="165">
        <v>0</v>
      </c>
      <c r="P526" s="165">
        <v>0</v>
      </c>
      <c r="Q526" s="165">
        <v>0</v>
      </c>
      <c r="R526" s="159">
        <v>0</v>
      </c>
    </row>
    <row r="527" spans="1:18" ht="12.75">
      <c r="A527" s="166">
        <v>8488</v>
      </c>
      <c r="B527" s="166" t="s">
        <v>778</v>
      </c>
      <c r="C527" s="167">
        <v>129.65</v>
      </c>
      <c r="D527" s="165">
        <v>11243</v>
      </c>
      <c r="E527" s="167">
        <v>11010.2</v>
      </c>
      <c r="F527" s="167">
        <v>232.8</v>
      </c>
      <c r="G527" s="160">
        <v>100</v>
      </c>
      <c r="H527" s="165">
        <v>27899</v>
      </c>
      <c r="I527" s="161">
        <v>27899</v>
      </c>
      <c r="J527" s="160">
        <v>100</v>
      </c>
      <c r="K527" s="165">
        <v>0</v>
      </c>
      <c r="L527" s="165">
        <v>0</v>
      </c>
      <c r="M527" s="160">
        <v>0</v>
      </c>
      <c r="N527" s="167">
        <v>0</v>
      </c>
      <c r="O527" s="165">
        <v>0</v>
      </c>
      <c r="P527" s="165">
        <v>0</v>
      </c>
      <c r="Q527" s="165">
        <v>0</v>
      </c>
      <c r="R527" s="159">
        <v>0</v>
      </c>
    </row>
    <row r="528" spans="1:18" ht="12.75">
      <c r="A528" s="166">
        <v>8492</v>
      </c>
      <c r="B528" s="166" t="s">
        <v>779</v>
      </c>
      <c r="C528" s="167">
        <v>150.8</v>
      </c>
      <c r="D528" s="165">
        <v>10678</v>
      </c>
      <c r="E528" s="167">
        <v>10456.9</v>
      </c>
      <c r="F528" s="167">
        <v>221.1</v>
      </c>
      <c r="G528" s="160">
        <v>100</v>
      </c>
      <c r="H528" s="165">
        <v>27070</v>
      </c>
      <c r="I528" s="161">
        <v>27070</v>
      </c>
      <c r="J528" s="160">
        <v>100</v>
      </c>
      <c r="K528" s="165">
        <v>0</v>
      </c>
      <c r="L528" s="165">
        <v>0</v>
      </c>
      <c r="M528" s="160">
        <v>0</v>
      </c>
      <c r="N528" s="167">
        <v>0</v>
      </c>
      <c r="O528" s="165">
        <v>0</v>
      </c>
      <c r="P528" s="165">
        <v>0</v>
      </c>
      <c r="Q528" s="165">
        <v>0</v>
      </c>
      <c r="R528" s="159">
        <v>0</v>
      </c>
    </row>
    <row r="529" spans="1:18" ht="12.75">
      <c r="A529" s="166">
        <v>8494</v>
      </c>
      <c r="B529" s="166" t="s">
        <v>780</v>
      </c>
      <c r="C529" s="167">
        <v>195.56</v>
      </c>
      <c r="D529" s="165">
        <v>16433</v>
      </c>
      <c r="E529" s="167">
        <v>16092.73</v>
      </c>
      <c r="F529" s="167">
        <v>340.27</v>
      </c>
      <c r="G529" s="160">
        <v>100</v>
      </c>
      <c r="H529" s="165">
        <v>29183</v>
      </c>
      <c r="I529" s="161">
        <v>29183</v>
      </c>
      <c r="J529" s="160">
        <v>100</v>
      </c>
      <c r="K529" s="165">
        <v>0</v>
      </c>
      <c r="L529" s="165">
        <v>0</v>
      </c>
      <c r="M529" s="160">
        <v>0</v>
      </c>
      <c r="N529" s="167">
        <v>0</v>
      </c>
      <c r="O529" s="165">
        <v>0</v>
      </c>
      <c r="P529" s="165">
        <v>0</v>
      </c>
      <c r="Q529" s="165">
        <v>0</v>
      </c>
      <c r="R529" s="159">
        <v>0</v>
      </c>
    </row>
    <row r="530" spans="1:18" ht="12.75">
      <c r="A530" s="166">
        <v>8496</v>
      </c>
      <c r="B530" s="166" t="s">
        <v>781</v>
      </c>
      <c r="C530" s="167">
        <v>543.93</v>
      </c>
      <c r="D530" s="165">
        <v>49538</v>
      </c>
      <c r="E530" s="167">
        <v>48512.25</v>
      </c>
      <c r="F530" s="167">
        <v>1025.75</v>
      </c>
      <c r="G530" s="160">
        <v>100</v>
      </c>
      <c r="H530" s="165">
        <v>25469</v>
      </c>
      <c r="I530" s="161">
        <v>25469</v>
      </c>
      <c r="J530" s="160">
        <v>100</v>
      </c>
      <c r="K530" s="165">
        <v>0</v>
      </c>
      <c r="L530" s="165">
        <v>0</v>
      </c>
      <c r="M530" s="160">
        <v>0</v>
      </c>
      <c r="N530" s="167">
        <v>29100</v>
      </c>
      <c r="O530" s="165">
        <v>0</v>
      </c>
      <c r="P530" s="165">
        <v>0</v>
      </c>
      <c r="Q530" s="165">
        <v>0</v>
      </c>
      <c r="R530" s="159">
        <v>0</v>
      </c>
    </row>
    <row r="531" spans="1:18" ht="12.75">
      <c r="A531" s="166">
        <v>8498</v>
      </c>
      <c r="B531" s="166" t="s">
        <v>782</v>
      </c>
      <c r="C531" s="167">
        <v>64.26</v>
      </c>
      <c r="D531" s="165">
        <v>7835</v>
      </c>
      <c r="E531" s="167">
        <v>7672.77</v>
      </c>
      <c r="F531" s="167">
        <v>162.23</v>
      </c>
      <c r="G531" s="160">
        <v>100</v>
      </c>
      <c r="H531" s="165">
        <v>0</v>
      </c>
      <c r="I531" s="161">
        <v>0</v>
      </c>
      <c r="J531" s="160">
        <v>0</v>
      </c>
      <c r="K531" s="165">
        <v>1383</v>
      </c>
      <c r="L531" s="165">
        <v>1383</v>
      </c>
      <c r="M531" s="160">
        <v>100</v>
      </c>
      <c r="N531" s="167">
        <v>0</v>
      </c>
      <c r="O531" s="165">
        <v>0</v>
      </c>
      <c r="P531" s="165">
        <v>0</v>
      </c>
      <c r="Q531" s="165">
        <v>0</v>
      </c>
      <c r="R531" s="159">
        <v>0</v>
      </c>
    </row>
    <row r="532" spans="1:19" s="163" customFormat="1" ht="18" customHeight="1">
      <c r="A532" s="168"/>
      <c r="B532" s="157" t="s">
        <v>783</v>
      </c>
      <c r="C532" s="158">
        <v>21309.6</v>
      </c>
      <c r="D532" s="159">
        <v>1762053</v>
      </c>
      <c r="E532" s="158">
        <v>1725567.43</v>
      </c>
      <c r="F532" s="158">
        <v>36485.57</v>
      </c>
      <c r="G532" s="160">
        <v>100</v>
      </c>
      <c r="H532" s="159">
        <v>896933</v>
      </c>
      <c r="I532" s="159">
        <v>896933</v>
      </c>
      <c r="J532" s="160">
        <v>100</v>
      </c>
      <c r="K532" s="159">
        <v>1383</v>
      </c>
      <c r="L532" s="159">
        <v>1383</v>
      </c>
      <c r="M532" s="160">
        <v>100</v>
      </c>
      <c r="N532" s="158">
        <v>164298.2</v>
      </c>
      <c r="O532" s="159">
        <v>0</v>
      </c>
      <c r="P532" s="159">
        <v>0</v>
      </c>
      <c r="Q532" s="159">
        <v>2224427</v>
      </c>
      <c r="R532" s="159">
        <v>2224427</v>
      </c>
      <c r="S532" s="159">
        <v>0</v>
      </c>
    </row>
    <row r="533" spans="1:19" s="163" customFormat="1" ht="18" customHeight="1">
      <c r="A533" s="168"/>
      <c r="B533" s="157" t="s">
        <v>784</v>
      </c>
      <c r="C533" s="158">
        <v>0</v>
      </c>
      <c r="D533" s="159">
        <v>0</v>
      </c>
      <c r="E533" s="158">
        <v>0</v>
      </c>
      <c r="F533" s="158">
        <v>0</v>
      </c>
      <c r="G533" s="160">
        <v>0</v>
      </c>
      <c r="H533" s="159">
        <v>0</v>
      </c>
      <c r="I533" s="161">
        <v>0</v>
      </c>
      <c r="J533" s="160">
        <v>0</v>
      </c>
      <c r="K533" s="159">
        <v>0</v>
      </c>
      <c r="L533" s="159">
        <v>0</v>
      </c>
      <c r="M533" s="160">
        <v>0</v>
      </c>
      <c r="N533" s="158"/>
      <c r="O533" s="159">
        <v>0</v>
      </c>
      <c r="P533" s="159">
        <v>0</v>
      </c>
      <c r="Q533" s="159"/>
      <c r="R533" s="159"/>
      <c r="S533" s="162"/>
    </row>
    <row r="534" spans="1:18" ht="12.75">
      <c r="A534" s="166">
        <v>8800</v>
      </c>
      <c r="B534" s="166" t="s">
        <v>785</v>
      </c>
      <c r="C534" s="167">
        <v>0</v>
      </c>
      <c r="D534" s="165">
        <v>0</v>
      </c>
      <c r="E534" s="167">
        <v>0</v>
      </c>
      <c r="F534" s="167">
        <v>0</v>
      </c>
      <c r="G534" s="160">
        <v>0</v>
      </c>
      <c r="H534" s="165">
        <v>649926</v>
      </c>
      <c r="I534" s="161">
        <v>649926</v>
      </c>
      <c r="J534" s="160">
        <v>100</v>
      </c>
      <c r="K534" s="165">
        <v>0</v>
      </c>
      <c r="L534" s="165">
        <v>0</v>
      </c>
      <c r="M534" s="160">
        <v>0</v>
      </c>
      <c r="N534" s="167">
        <v>0</v>
      </c>
      <c r="O534" s="165">
        <v>0</v>
      </c>
      <c r="P534" s="165">
        <v>11250</v>
      </c>
      <c r="Q534" s="165">
        <v>2006108</v>
      </c>
      <c r="R534" s="165">
        <v>2006108</v>
      </c>
    </row>
    <row r="535" spans="1:18" ht="12.75">
      <c r="A535" s="166">
        <v>8801</v>
      </c>
      <c r="B535" s="166" t="s">
        <v>786</v>
      </c>
      <c r="C535" s="167">
        <v>11734.14</v>
      </c>
      <c r="D535" s="165">
        <v>899513</v>
      </c>
      <c r="E535" s="167">
        <v>880887.42</v>
      </c>
      <c r="F535" s="167">
        <v>18625.58</v>
      </c>
      <c r="G535" s="160">
        <v>100</v>
      </c>
      <c r="H535" s="165">
        <v>0</v>
      </c>
      <c r="I535" s="161">
        <v>0</v>
      </c>
      <c r="J535" s="160">
        <v>0</v>
      </c>
      <c r="K535" s="165">
        <v>0</v>
      </c>
      <c r="L535" s="165">
        <v>0</v>
      </c>
      <c r="M535" s="160">
        <v>0</v>
      </c>
      <c r="N535" s="167">
        <v>50000</v>
      </c>
      <c r="O535" s="165">
        <v>0</v>
      </c>
      <c r="P535" s="165">
        <v>0</v>
      </c>
      <c r="Q535" s="165">
        <v>355000</v>
      </c>
      <c r="R535" s="165">
        <v>355000</v>
      </c>
    </row>
    <row r="536" spans="1:18" ht="12.75">
      <c r="A536" s="166">
        <v>8813</v>
      </c>
      <c r="B536" s="166" t="s">
        <v>787</v>
      </c>
      <c r="C536" s="167">
        <v>634.21</v>
      </c>
      <c r="D536" s="165">
        <v>57986</v>
      </c>
      <c r="E536" s="167">
        <v>56785.33</v>
      </c>
      <c r="F536" s="167">
        <v>1200.67</v>
      </c>
      <c r="G536" s="160">
        <v>100</v>
      </c>
      <c r="H536" s="165">
        <v>37274</v>
      </c>
      <c r="I536" s="161">
        <v>37274</v>
      </c>
      <c r="J536" s="160">
        <v>100</v>
      </c>
      <c r="K536" s="165">
        <v>0</v>
      </c>
      <c r="L536" s="165">
        <v>0</v>
      </c>
      <c r="M536" s="160">
        <v>0</v>
      </c>
      <c r="N536" s="167">
        <v>0</v>
      </c>
      <c r="O536" s="165">
        <v>0</v>
      </c>
      <c r="P536" s="165">
        <v>0</v>
      </c>
      <c r="Q536" s="165">
        <v>0</v>
      </c>
      <c r="R536" s="159">
        <v>0</v>
      </c>
    </row>
    <row r="537" spans="1:18" ht="12.75">
      <c r="A537" s="166">
        <v>8815</v>
      </c>
      <c r="B537" s="166" t="s">
        <v>788</v>
      </c>
      <c r="C537" s="167">
        <v>1261.19</v>
      </c>
      <c r="D537" s="165">
        <v>88121</v>
      </c>
      <c r="E537" s="167">
        <v>86296.34</v>
      </c>
      <c r="F537" s="167">
        <v>1824.66</v>
      </c>
      <c r="G537" s="160">
        <v>100</v>
      </c>
      <c r="H537" s="165">
        <v>16311</v>
      </c>
      <c r="I537" s="161">
        <v>16311</v>
      </c>
      <c r="J537" s="160">
        <v>100</v>
      </c>
      <c r="K537" s="165">
        <v>0</v>
      </c>
      <c r="L537" s="165">
        <v>0</v>
      </c>
      <c r="M537" s="160">
        <v>0</v>
      </c>
      <c r="N537" s="167">
        <v>0</v>
      </c>
      <c r="O537" s="165">
        <v>1500</v>
      </c>
      <c r="P537" s="165">
        <v>0</v>
      </c>
      <c r="Q537" s="165">
        <v>0</v>
      </c>
      <c r="R537" s="159">
        <v>0</v>
      </c>
    </row>
    <row r="538" spans="1:18" ht="12.75">
      <c r="A538" s="166">
        <v>8817</v>
      </c>
      <c r="B538" s="166" t="s">
        <v>789</v>
      </c>
      <c r="C538" s="167">
        <v>1460.82</v>
      </c>
      <c r="D538" s="165">
        <v>108968</v>
      </c>
      <c r="E538" s="167">
        <v>106711.68</v>
      </c>
      <c r="F538" s="167">
        <v>2256.32</v>
      </c>
      <c r="G538" s="160">
        <v>100</v>
      </c>
      <c r="H538" s="165">
        <v>33036</v>
      </c>
      <c r="I538" s="161">
        <v>33036</v>
      </c>
      <c r="J538" s="160">
        <v>100</v>
      </c>
      <c r="K538" s="165">
        <v>0</v>
      </c>
      <c r="L538" s="165">
        <v>0</v>
      </c>
      <c r="M538" s="160">
        <v>0</v>
      </c>
      <c r="N538" s="167">
        <v>0</v>
      </c>
      <c r="O538" s="165">
        <v>0</v>
      </c>
      <c r="P538" s="165">
        <v>0</v>
      </c>
      <c r="Q538" s="165">
        <v>0</v>
      </c>
      <c r="R538" s="159">
        <v>0</v>
      </c>
    </row>
    <row r="539" spans="1:18" ht="12.75">
      <c r="A539" s="166">
        <v>8842</v>
      </c>
      <c r="B539" s="166" t="s">
        <v>790</v>
      </c>
      <c r="C539" s="167">
        <v>374.78</v>
      </c>
      <c r="D539" s="165">
        <v>41909</v>
      </c>
      <c r="E539" s="167">
        <v>41041.22</v>
      </c>
      <c r="F539" s="167">
        <v>867.78</v>
      </c>
      <c r="G539" s="160">
        <v>100</v>
      </c>
      <c r="H539" s="165">
        <v>62025</v>
      </c>
      <c r="I539" s="161">
        <v>62025</v>
      </c>
      <c r="J539" s="160">
        <v>100</v>
      </c>
      <c r="K539" s="165">
        <v>0</v>
      </c>
      <c r="L539" s="165">
        <v>0</v>
      </c>
      <c r="M539" s="160">
        <v>0</v>
      </c>
      <c r="N539" s="167">
        <v>0</v>
      </c>
      <c r="O539" s="165">
        <v>0</v>
      </c>
      <c r="P539" s="165">
        <v>0</v>
      </c>
      <c r="Q539" s="165">
        <v>0</v>
      </c>
      <c r="R539" s="159">
        <v>0</v>
      </c>
    </row>
    <row r="540" spans="1:18" ht="12.75">
      <c r="A540" s="166">
        <v>8846</v>
      </c>
      <c r="B540" s="166" t="s">
        <v>791</v>
      </c>
      <c r="C540" s="167">
        <v>278.18</v>
      </c>
      <c r="D540" s="165">
        <v>28661</v>
      </c>
      <c r="E540" s="167">
        <v>28067.54</v>
      </c>
      <c r="F540" s="167">
        <v>593.46</v>
      </c>
      <c r="G540" s="160">
        <v>100</v>
      </c>
      <c r="H540" s="165">
        <v>24711</v>
      </c>
      <c r="I540" s="161">
        <v>24711</v>
      </c>
      <c r="J540" s="160">
        <v>100</v>
      </c>
      <c r="K540" s="165">
        <v>0</v>
      </c>
      <c r="L540" s="165">
        <v>0</v>
      </c>
      <c r="M540" s="160">
        <v>0</v>
      </c>
      <c r="N540" s="167">
        <v>0</v>
      </c>
      <c r="O540" s="165">
        <v>0</v>
      </c>
      <c r="P540" s="165">
        <v>0</v>
      </c>
      <c r="Q540" s="165">
        <v>0</v>
      </c>
      <c r="R540" s="159">
        <v>0</v>
      </c>
    </row>
    <row r="541" spans="1:18" ht="12.75">
      <c r="A541" s="166">
        <v>8850</v>
      </c>
      <c r="B541" s="166" t="s">
        <v>792</v>
      </c>
      <c r="C541" s="167">
        <v>2208.4</v>
      </c>
      <c r="D541" s="165">
        <v>178462</v>
      </c>
      <c r="E541" s="167">
        <v>174766.71</v>
      </c>
      <c r="F541" s="167">
        <v>3695.29</v>
      </c>
      <c r="G541" s="160">
        <v>100</v>
      </c>
      <c r="H541" s="165">
        <v>16603</v>
      </c>
      <c r="I541" s="161">
        <v>16603</v>
      </c>
      <c r="J541" s="160">
        <v>100</v>
      </c>
      <c r="K541" s="165">
        <v>0</v>
      </c>
      <c r="L541" s="165">
        <v>0</v>
      </c>
      <c r="M541" s="160">
        <v>0</v>
      </c>
      <c r="N541" s="167">
        <v>86400</v>
      </c>
      <c r="O541" s="165">
        <v>0</v>
      </c>
      <c r="P541" s="165">
        <v>0</v>
      </c>
      <c r="Q541" s="165">
        <v>0</v>
      </c>
      <c r="R541" s="159">
        <v>0</v>
      </c>
    </row>
    <row r="542" spans="1:18" ht="12.75">
      <c r="A542" s="166">
        <v>8854</v>
      </c>
      <c r="B542" s="166" t="s">
        <v>793</v>
      </c>
      <c r="C542" s="167">
        <v>1071.55</v>
      </c>
      <c r="D542" s="165">
        <v>97432</v>
      </c>
      <c r="E542" s="167">
        <v>95414.54</v>
      </c>
      <c r="F542" s="167">
        <v>2017.46</v>
      </c>
      <c r="G542" s="160">
        <v>100</v>
      </c>
      <c r="H542" s="165">
        <v>18799</v>
      </c>
      <c r="I542" s="161">
        <v>18799</v>
      </c>
      <c r="J542" s="160">
        <v>100</v>
      </c>
      <c r="K542" s="165">
        <v>0</v>
      </c>
      <c r="L542" s="165">
        <v>0</v>
      </c>
      <c r="M542" s="160">
        <v>0</v>
      </c>
      <c r="N542" s="167">
        <v>6820</v>
      </c>
      <c r="O542" s="165">
        <v>0</v>
      </c>
      <c r="P542" s="165">
        <v>0</v>
      </c>
      <c r="Q542" s="165">
        <v>0</v>
      </c>
      <c r="R542" s="159">
        <v>0</v>
      </c>
    </row>
    <row r="543" spans="1:18" ht="12.75">
      <c r="A543" s="166">
        <v>8858</v>
      </c>
      <c r="B543" s="166" t="s">
        <v>794</v>
      </c>
      <c r="C543" s="167">
        <v>656.17</v>
      </c>
      <c r="D543" s="165">
        <v>51320</v>
      </c>
      <c r="E543" s="167">
        <v>50257.35</v>
      </c>
      <c r="F543" s="167">
        <v>1062.65</v>
      </c>
      <c r="G543" s="160">
        <v>100</v>
      </c>
      <c r="H543" s="165">
        <v>0</v>
      </c>
      <c r="I543" s="161">
        <v>0</v>
      </c>
      <c r="J543" s="160">
        <v>0</v>
      </c>
      <c r="K543" s="165">
        <v>4856</v>
      </c>
      <c r="L543" s="165">
        <v>4856</v>
      </c>
      <c r="M543" s="160">
        <v>100</v>
      </c>
      <c r="N543" s="167">
        <v>0</v>
      </c>
      <c r="O543" s="165">
        <v>0</v>
      </c>
      <c r="P543" s="165">
        <v>0</v>
      </c>
      <c r="Q543" s="165">
        <v>0</v>
      </c>
      <c r="R543" s="159">
        <v>0</v>
      </c>
    </row>
    <row r="544" spans="1:18" ht="12.75">
      <c r="A544" s="166">
        <v>8862</v>
      </c>
      <c r="B544" s="166" t="s">
        <v>795</v>
      </c>
      <c r="C544" s="167">
        <v>1351.04</v>
      </c>
      <c r="D544" s="165">
        <v>134040</v>
      </c>
      <c r="E544" s="167">
        <v>131264.53</v>
      </c>
      <c r="F544" s="167">
        <v>2775.47</v>
      </c>
      <c r="G544" s="160">
        <v>100</v>
      </c>
      <c r="H544" s="165">
        <v>0</v>
      </c>
      <c r="I544" s="161">
        <v>0</v>
      </c>
      <c r="J544" s="160">
        <v>0</v>
      </c>
      <c r="K544" s="165">
        <v>23638</v>
      </c>
      <c r="L544" s="165">
        <v>23638</v>
      </c>
      <c r="M544" s="160">
        <v>100</v>
      </c>
      <c r="N544" s="167">
        <v>0</v>
      </c>
      <c r="O544" s="165">
        <v>0</v>
      </c>
      <c r="P544" s="165">
        <v>0</v>
      </c>
      <c r="Q544" s="165">
        <v>0</v>
      </c>
      <c r="R544" s="159">
        <v>0</v>
      </c>
    </row>
    <row r="545" spans="1:18" ht="12.75">
      <c r="A545" s="166">
        <v>8864</v>
      </c>
      <c r="B545" s="166" t="s">
        <v>796</v>
      </c>
      <c r="C545" s="167">
        <v>136.81</v>
      </c>
      <c r="D545" s="165">
        <v>17149</v>
      </c>
      <c r="E545" s="167">
        <v>16793.91</v>
      </c>
      <c r="F545" s="167">
        <v>355.09</v>
      </c>
      <c r="G545" s="160">
        <v>100</v>
      </c>
      <c r="H545" s="165">
        <v>13136</v>
      </c>
      <c r="I545" s="161">
        <v>13136</v>
      </c>
      <c r="J545" s="160">
        <v>100</v>
      </c>
      <c r="K545" s="165">
        <v>0</v>
      </c>
      <c r="L545" s="165">
        <v>0</v>
      </c>
      <c r="M545" s="160">
        <v>0</v>
      </c>
      <c r="N545" s="167">
        <v>0</v>
      </c>
      <c r="O545" s="165">
        <v>0</v>
      </c>
      <c r="P545" s="165">
        <v>0</v>
      </c>
      <c r="Q545" s="165">
        <v>0</v>
      </c>
      <c r="R545" s="159">
        <v>0</v>
      </c>
    </row>
    <row r="546" spans="1:18" ht="12.75">
      <c r="A546" s="166">
        <v>8868</v>
      </c>
      <c r="B546" s="166" t="s">
        <v>797</v>
      </c>
      <c r="C546" s="167">
        <v>687.86</v>
      </c>
      <c r="D546" s="165">
        <v>79127</v>
      </c>
      <c r="E546" s="167">
        <v>77488.57</v>
      </c>
      <c r="F546" s="167">
        <v>1638.43</v>
      </c>
      <c r="G546" s="160">
        <v>100</v>
      </c>
      <c r="H546" s="165">
        <v>13179</v>
      </c>
      <c r="I546" s="161">
        <v>13179</v>
      </c>
      <c r="J546" s="160">
        <v>100</v>
      </c>
      <c r="K546" s="165">
        <v>0</v>
      </c>
      <c r="L546" s="165">
        <v>0</v>
      </c>
      <c r="M546" s="160">
        <v>0</v>
      </c>
      <c r="N546" s="167">
        <v>7500</v>
      </c>
      <c r="O546" s="165">
        <v>3500</v>
      </c>
      <c r="P546" s="165">
        <v>0</v>
      </c>
      <c r="Q546" s="165">
        <v>0</v>
      </c>
      <c r="R546" s="159">
        <v>0</v>
      </c>
    </row>
    <row r="547" spans="1:18" ht="12.75">
      <c r="A547" s="166">
        <v>8870</v>
      </c>
      <c r="B547" s="166" t="s">
        <v>798</v>
      </c>
      <c r="C547" s="167">
        <v>488.99</v>
      </c>
      <c r="D547" s="165">
        <v>52099</v>
      </c>
      <c r="E547" s="167">
        <v>51020.22</v>
      </c>
      <c r="F547" s="167">
        <v>1078.78</v>
      </c>
      <c r="G547" s="160">
        <v>100</v>
      </c>
      <c r="H547" s="165">
        <v>45196</v>
      </c>
      <c r="I547" s="161">
        <v>45196</v>
      </c>
      <c r="J547" s="160">
        <v>100</v>
      </c>
      <c r="K547" s="165">
        <v>0</v>
      </c>
      <c r="L547" s="165">
        <v>0</v>
      </c>
      <c r="M547" s="160">
        <v>0</v>
      </c>
      <c r="N547" s="167">
        <v>0</v>
      </c>
      <c r="O547" s="165">
        <v>0</v>
      </c>
      <c r="P547" s="165">
        <v>0</v>
      </c>
      <c r="Q547" s="165">
        <v>0</v>
      </c>
      <c r="R547" s="159">
        <v>0</v>
      </c>
    </row>
    <row r="548" spans="1:18" ht="12.75">
      <c r="A548" s="166">
        <v>8872</v>
      </c>
      <c r="B548" s="166" t="s">
        <v>799</v>
      </c>
      <c r="C548" s="167">
        <v>960.76</v>
      </c>
      <c r="D548" s="165">
        <v>80298</v>
      </c>
      <c r="E548" s="167">
        <v>78635.33</v>
      </c>
      <c r="F548" s="167">
        <v>1662.67</v>
      </c>
      <c r="G548" s="160">
        <v>100</v>
      </c>
      <c r="H548" s="165">
        <v>29387</v>
      </c>
      <c r="I548" s="161">
        <v>29387</v>
      </c>
      <c r="J548" s="160">
        <v>100</v>
      </c>
      <c r="K548" s="165">
        <v>0</v>
      </c>
      <c r="L548" s="165">
        <v>0</v>
      </c>
      <c r="M548" s="160">
        <v>0</v>
      </c>
      <c r="N548" s="167">
        <v>2300</v>
      </c>
      <c r="O548" s="165">
        <v>0</v>
      </c>
      <c r="P548" s="165">
        <v>4650</v>
      </c>
      <c r="Q548" s="165">
        <v>0</v>
      </c>
      <c r="R548" s="159">
        <v>0</v>
      </c>
    </row>
    <row r="549" spans="1:18" ht="12.75">
      <c r="A549" s="166">
        <v>8874</v>
      </c>
      <c r="B549" s="166" t="s">
        <v>800</v>
      </c>
      <c r="C549" s="167">
        <v>116.32</v>
      </c>
      <c r="D549" s="165">
        <v>18904</v>
      </c>
      <c r="E549" s="167">
        <v>18512.57</v>
      </c>
      <c r="F549" s="167">
        <v>391.43</v>
      </c>
      <c r="G549" s="160">
        <v>100</v>
      </c>
      <c r="H549" s="165">
        <v>13015</v>
      </c>
      <c r="I549" s="161">
        <v>13015</v>
      </c>
      <c r="J549" s="160">
        <v>100</v>
      </c>
      <c r="K549" s="165">
        <v>0</v>
      </c>
      <c r="L549" s="165">
        <v>0</v>
      </c>
      <c r="M549" s="160">
        <v>0</v>
      </c>
      <c r="N549" s="167">
        <v>0</v>
      </c>
      <c r="O549" s="165">
        <v>1000</v>
      </c>
      <c r="P549" s="165">
        <v>0</v>
      </c>
      <c r="Q549" s="165">
        <v>0</v>
      </c>
      <c r="R549" s="159">
        <v>0</v>
      </c>
    </row>
    <row r="550" spans="1:18" ht="12.75">
      <c r="A550" s="166">
        <v>8878</v>
      </c>
      <c r="B550" s="166" t="s">
        <v>801</v>
      </c>
      <c r="C550" s="167">
        <v>1533.33</v>
      </c>
      <c r="D550" s="165">
        <v>192657</v>
      </c>
      <c r="E550" s="167">
        <v>188667.79</v>
      </c>
      <c r="F550" s="167">
        <v>3989.21</v>
      </c>
      <c r="G550" s="160">
        <v>100</v>
      </c>
      <c r="H550" s="165">
        <v>0</v>
      </c>
      <c r="I550" s="161">
        <v>0</v>
      </c>
      <c r="J550" s="160">
        <v>0</v>
      </c>
      <c r="K550" s="165">
        <v>20998</v>
      </c>
      <c r="L550" s="165">
        <v>20998</v>
      </c>
      <c r="M550" s="160">
        <v>100</v>
      </c>
      <c r="N550" s="167">
        <v>0</v>
      </c>
      <c r="O550" s="165">
        <v>0</v>
      </c>
      <c r="P550" s="165">
        <v>0</v>
      </c>
      <c r="Q550" s="165">
        <v>0</v>
      </c>
      <c r="R550" s="159">
        <v>0</v>
      </c>
    </row>
    <row r="551" spans="1:18" ht="12.75">
      <c r="A551" s="166">
        <v>8882</v>
      </c>
      <c r="B551" s="166" t="s">
        <v>802</v>
      </c>
      <c r="C551" s="167">
        <v>3884.04</v>
      </c>
      <c r="D551" s="165">
        <v>379009</v>
      </c>
      <c r="E551" s="167">
        <v>371161.13</v>
      </c>
      <c r="F551" s="167">
        <v>7847.87</v>
      </c>
      <c r="G551" s="160">
        <v>100</v>
      </c>
      <c r="H551" s="165">
        <v>0</v>
      </c>
      <c r="I551" s="161">
        <v>0</v>
      </c>
      <c r="J551" s="160">
        <v>0</v>
      </c>
      <c r="K551" s="165">
        <v>26444</v>
      </c>
      <c r="L551" s="165">
        <v>26444</v>
      </c>
      <c r="M551" s="160">
        <v>100</v>
      </c>
      <c r="N551" s="167">
        <v>0</v>
      </c>
      <c r="O551" s="165">
        <v>1876</v>
      </c>
      <c r="P551" s="165">
        <v>0</v>
      </c>
      <c r="Q551" s="165">
        <v>250000</v>
      </c>
      <c r="R551" s="165">
        <v>250000</v>
      </c>
    </row>
    <row r="552" spans="1:18" ht="12.75">
      <c r="A552" s="166">
        <v>8886</v>
      </c>
      <c r="B552" s="166" t="s">
        <v>803</v>
      </c>
      <c r="C552" s="167">
        <v>110.07</v>
      </c>
      <c r="D552" s="165">
        <v>13556</v>
      </c>
      <c r="E552" s="167">
        <v>13275.31</v>
      </c>
      <c r="F552" s="167">
        <v>280.69</v>
      </c>
      <c r="G552" s="160">
        <v>100</v>
      </c>
      <c r="H552" s="165">
        <v>13247</v>
      </c>
      <c r="I552" s="161">
        <v>13247</v>
      </c>
      <c r="J552" s="160">
        <v>100</v>
      </c>
      <c r="K552" s="165">
        <v>0</v>
      </c>
      <c r="L552" s="165">
        <v>0</v>
      </c>
      <c r="M552" s="160">
        <v>0</v>
      </c>
      <c r="N552" s="167">
        <v>3910</v>
      </c>
      <c r="O552" s="165">
        <v>0</v>
      </c>
      <c r="P552" s="165">
        <v>5250</v>
      </c>
      <c r="Q552" s="165">
        <v>0</v>
      </c>
      <c r="R552" s="159">
        <v>0</v>
      </c>
    </row>
    <row r="553" spans="1:18" ht="12.75">
      <c r="A553" s="166">
        <v>8892</v>
      </c>
      <c r="B553" s="166" t="s">
        <v>804</v>
      </c>
      <c r="C553" s="167">
        <v>361.95</v>
      </c>
      <c r="D553" s="165">
        <v>31295</v>
      </c>
      <c r="E553" s="167">
        <v>30647</v>
      </c>
      <c r="F553" s="167">
        <v>648</v>
      </c>
      <c r="G553" s="160">
        <v>100</v>
      </c>
      <c r="H553" s="165">
        <v>40577</v>
      </c>
      <c r="I553" s="161">
        <v>40577</v>
      </c>
      <c r="J553" s="160">
        <v>100</v>
      </c>
      <c r="K553" s="165">
        <v>0</v>
      </c>
      <c r="L553" s="165">
        <v>0</v>
      </c>
      <c r="M553" s="160">
        <v>0</v>
      </c>
      <c r="N553" s="167">
        <v>0</v>
      </c>
      <c r="O553" s="165">
        <v>0</v>
      </c>
      <c r="P553" s="165">
        <v>0</v>
      </c>
      <c r="Q553" s="165">
        <v>0</v>
      </c>
      <c r="R553" s="159">
        <v>0</v>
      </c>
    </row>
    <row r="554" spans="1:18" ht="12.75">
      <c r="A554" s="166">
        <v>8894</v>
      </c>
      <c r="B554" s="166" t="s">
        <v>805</v>
      </c>
      <c r="C554" s="167">
        <v>674.23</v>
      </c>
      <c r="D554" s="165">
        <v>72945</v>
      </c>
      <c r="E554" s="167">
        <v>71434.58</v>
      </c>
      <c r="F554" s="167">
        <v>1510.42</v>
      </c>
      <c r="G554" s="160">
        <v>100</v>
      </c>
      <c r="H554" s="165">
        <v>37912</v>
      </c>
      <c r="I554" s="161">
        <v>37912</v>
      </c>
      <c r="J554" s="160">
        <v>100</v>
      </c>
      <c r="K554" s="165">
        <v>0</v>
      </c>
      <c r="L554" s="165">
        <v>0</v>
      </c>
      <c r="M554" s="160">
        <v>0</v>
      </c>
      <c r="N554" s="167">
        <v>0</v>
      </c>
      <c r="O554" s="165">
        <v>0</v>
      </c>
      <c r="P554" s="165">
        <v>0</v>
      </c>
      <c r="Q554" s="165">
        <v>0</v>
      </c>
      <c r="R554" s="159">
        <v>0</v>
      </c>
    </row>
    <row r="555" spans="1:18" ht="12.75">
      <c r="A555" s="166">
        <v>8896</v>
      </c>
      <c r="B555" s="166" t="s">
        <v>806</v>
      </c>
      <c r="C555" s="167">
        <v>882.96</v>
      </c>
      <c r="D555" s="165">
        <v>85099</v>
      </c>
      <c r="E555" s="167">
        <v>83336.92</v>
      </c>
      <c r="F555" s="167">
        <v>1762.08</v>
      </c>
      <c r="G555" s="160">
        <v>100</v>
      </c>
      <c r="H555" s="165">
        <v>0</v>
      </c>
      <c r="I555" s="161">
        <v>0</v>
      </c>
      <c r="J555" s="160">
        <v>0</v>
      </c>
      <c r="K555" s="165">
        <v>12296</v>
      </c>
      <c r="L555" s="165">
        <v>12296</v>
      </c>
      <c r="M555" s="160">
        <v>100</v>
      </c>
      <c r="N555" s="167">
        <v>17500</v>
      </c>
      <c r="O555" s="165">
        <v>0</v>
      </c>
      <c r="P555" s="165">
        <v>4950</v>
      </c>
      <c r="Q555" s="165">
        <v>0</v>
      </c>
      <c r="R555" s="159">
        <v>0</v>
      </c>
    </row>
    <row r="556" spans="1:19" s="163" customFormat="1" ht="18" customHeight="1">
      <c r="A556" s="168"/>
      <c r="B556" s="157" t="s">
        <v>807</v>
      </c>
      <c r="C556" s="158">
        <v>30867.8</v>
      </c>
      <c r="D556" s="159">
        <v>2708550</v>
      </c>
      <c r="E556" s="158">
        <v>2652465.99</v>
      </c>
      <c r="F556" s="158">
        <v>56084.01</v>
      </c>
      <c r="G556" s="160">
        <v>100</v>
      </c>
      <c r="H556" s="159">
        <v>1064334</v>
      </c>
      <c r="I556" s="159">
        <v>1064334</v>
      </c>
      <c r="J556" s="160">
        <v>100</v>
      </c>
      <c r="K556" s="159">
        <v>88232</v>
      </c>
      <c r="L556" s="159">
        <v>88232</v>
      </c>
      <c r="M556" s="160">
        <v>100</v>
      </c>
      <c r="N556" s="158">
        <v>174430</v>
      </c>
      <c r="O556" s="159">
        <v>7876</v>
      </c>
      <c r="P556" s="159">
        <v>26100</v>
      </c>
      <c r="Q556" s="159">
        <v>2611108</v>
      </c>
      <c r="R556" s="159">
        <v>2611108</v>
      </c>
      <c r="S556" s="159">
        <v>0</v>
      </c>
    </row>
    <row r="557" spans="1:19" s="163" customFormat="1" ht="18" customHeight="1">
      <c r="A557" s="168"/>
      <c r="B557" s="157" t="s">
        <v>808</v>
      </c>
      <c r="C557" s="158"/>
      <c r="D557" s="159"/>
      <c r="E557" s="158"/>
      <c r="F557" s="158"/>
      <c r="G557" s="160">
        <v>0</v>
      </c>
      <c r="H557" s="159"/>
      <c r="I557" s="161"/>
      <c r="J557" s="160">
        <v>0</v>
      </c>
      <c r="K557" s="159"/>
      <c r="L557" s="159"/>
      <c r="M557" s="160">
        <v>0</v>
      </c>
      <c r="N557" s="158"/>
      <c r="O557" s="159"/>
      <c r="P557" s="159"/>
      <c r="Q557" s="159"/>
      <c r="R557" s="159"/>
      <c r="S557" s="162"/>
    </row>
    <row r="558" spans="1:18" ht="12.75">
      <c r="A558" s="166">
        <v>9000</v>
      </c>
      <c r="B558" s="166" t="s">
        <v>809</v>
      </c>
      <c r="C558" s="167">
        <v>0</v>
      </c>
      <c r="D558" s="165">
        <v>0</v>
      </c>
      <c r="E558" s="167">
        <v>0</v>
      </c>
      <c r="F558" s="167">
        <v>0</v>
      </c>
      <c r="G558" s="160">
        <v>0</v>
      </c>
      <c r="H558" s="165">
        <v>821124</v>
      </c>
      <c r="I558" s="161">
        <v>821124</v>
      </c>
      <c r="J558" s="160">
        <v>100</v>
      </c>
      <c r="K558" s="165">
        <v>0</v>
      </c>
      <c r="L558" s="165">
        <v>0</v>
      </c>
      <c r="M558" s="160">
        <v>0</v>
      </c>
      <c r="N558" s="167">
        <v>344215</v>
      </c>
      <c r="O558" s="165">
        <v>0</v>
      </c>
      <c r="P558" s="165">
        <v>0</v>
      </c>
      <c r="Q558" s="165">
        <v>2597751</v>
      </c>
      <c r="R558" s="165">
        <v>2597751</v>
      </c>
    </row>
    <row r="559" spans="1:18" ht="12.75">
      <c r="A559" s="166">
        <v>9001</v>
      </c>
      <c r="B559" s="166" t="s">
        <v>810</v>
      </c>
      <c r="C559" s="167">
        <v>16363.81</v>
      </c>
      <c r="D559" s="165">
        <v>1319101</v>
      </c>
      <c r="E559" s="167">
        <v>1291787.3</v>
      </c>
      <c r="F559" s="167">
        <v>27313.7</v>
      </c>
      <c r="G559" s="160">
        <v>100</v>
      </c>
      <c r="H559" s="165">
        <v>0</v>
      </c>
      <c r="I559" s="161">
        <v>0</v>
      </c>
      <c r="J559" s="160">
        <v>0</v>
      </c>
      <c r="K559" s="165">
        <v>13826</v>
      </c>
      <c r="L559" s="165">
        <v>13826</v>
      </c>
      <c r="M559" s="160">
        <v>100</v>
      </c>
      <c r="N559" s="167">
        <v>596000</v>
      </c>
      <c r="O559" s="165">
        <v>0</v>
      </c>
      <c r="P559" s="165">
        <v>0</v>
      </c>
      <c r="Q559" s="165">
        <v>202000</v>
      </c>
      <c r="R559" s="165">
        <v>202000</v>
      </c>
    </row>
    <row r="560" spans="1:19" ht="12.75">
      <c r="A560" s="166">
        <v>9011</v>
      </c>
      <c r="B560" s="166" t="s">
        <v>811</v>
      </c>
      <c r="C560" s="167">
        <v>3265.71</v>
      </c>
      <c r="D560" s="165">
        <v>314006</v>
      </c>
      <c r="E560" s="167">
        <v>307504.1</v>
      </c>
      <c r="F560" s="167">
        <v>6501.9</v>
      </c>
      <c r="G560" s="160">
        <v>100</v>
      </c>
      <c r="H560" s="165">
        <v>204558</v>
      </c>
      <c r="I560" s="161">
        <v>204558</v>
      </c>
      <c r="J560" s="160">
        <v>100</v>
      </c>
      <c r="K560" s="165">
        <v>0</v>
      </c>
      <c r="L560" s="165">
        <v>0</v>
      </c>
      <c r="M560" s="160">
        <v>0</v>
      </c>
      <c r="N560" s="167">
        <v>192900</v>
      </c>
      <c r="O560" s="165">
        <v>0</v>
      </c>
      <c r="P560" s="165">
        <v>0</v>
      </c>
      <c r="Q560" s="165">
        <v>1000</v>
      </c>
      <c r="R560" s="165">
        <v>1000</v>
      </c>
      <c r="S560" s="101">
        <v>38635</v>
      </c>
    </row>
    <row r="561" spans="1:18" ht="12.75">
      <c r="A561" s="166">
        <v>9046</v>
      </c>
      <c r="B561" s="166" t="s">
        <v>812</v>
      </c>
      <c r="C561" s="167">
        <v>280.15</v>
      </c>
      <c r="D561" s="165">
        <v>19316</v>
      </c>
      <c r="E561" s="167">
        <v>18916.04</v>
      </c>
      <c r="F561" s="167">
        <v>399.96</v>
      </c>
      <c r="G561" s="160">
        <v>100</v>
      </c>
      <c r="H561" s="165">
        <v>19314</v>
      </c>
      <c r="I561" s="161">
        <v>19314</v>
      </c>
      <c r="J561" s="160">
        <v>100</v>
      </c>
      <c r="K561" s="165">
        <v>0</v>
      </c>
      <c r="L561" s="165">
        <v>0</v>
      </c>
      <c r="M561" s="160">
        <v>0</v>
      </c>
      <c r="N561" s="167">
        <v>15000</v>
      </c>
      <c r="O561" s="165">
        <v>0</v>
      </c>
      <c r="P561" s="165">
        <v>0</v>
      </c>
      <c r="Q561" s="165">
        <v>0</v>
      </c>
      <c r="R561" s="159">
        <v>0</v>
      </c>
    </row>
    <row r="562" spans="1:18" ht="12.75">
      <c r="A562" s="166">
        <v>9048</v>
      </c>
      <c r="B562" s="166" t="s">
        <v>813</v>
      </c>
      <c r="C562" s="167">
        <v>682.15</v>
      </c>
      <c r="D562" s="165">
        <v>57642</v>
      </c>
      <c r="E562" s="167">
        <v>56448.45</v>
      </c>
      <c r="F562" s="167">
        <v>1193.55</v>
      </c>
      <c r="G562" s="160">
        <v>100</v>
      </c>
      <c r="H562" s="165">
        <v>0</v>
      </c>
      <c r="I562" s="161">
        <v>0</v>
      </c>
      <c r="J562" s="160">
        <v>0</v>
      </c>
      <c r="K562" s="165">
        <v>0</v>
      </c>
      <c r="L562" s="165">
        <v>0</v>
      </c>
      <c r="M562" s="160">
        <v>0</v>
      </c>
      <c r="N562" s="167">
        <v>0</v>
      </c>
      <c r="O562" s="165">
        <v>0</v>
      </c>
      <c r="P562" s="165">
        <v>0</v>
      </c>
      <c r="Q562" s="165">
        <v>0</v>
      </c>
      <c r="R562" s="159">
        <v>0</v>
      </c>
    </row>
    <row r="563" spans="1:18" ht="12.75">
      <c r="A563" s="166">
        <v>9050</v>
      </c>
      <c r="B563" s="166" t="s">
        <v>814</v>
      </c>
      <c r="C563" s="167">
        <v>2607.02</v>
      </c>
      <c r="D563" s="165">
        <v>192499</v>
      </c>
      <c r="E563" s="167">
        <v>188513.06</v>
      </c>
      <c r="F563" s="167">
        <v>3985.94</v>
      </c>
      <c r="G563" s="160">
        <v>100</v>
      </c>
      <c r="H563" s="165">
        <v>0</v>
      </c>
      <c r="I563" s="161">
        <v>0</v>
      </c>
      <c r="J563" s="160">
        <v>0</v>
      </c>
      <c r="K563" s="165">
        <v>702</v>
      </c>
      <c r="L563" s="165">
        <v>702</v>
      </c>
      <c r="M563" s="160">
        <v>100</v>
      </c>
      <c r="N563" s="167">
        <v>0</v>
      </c>
      <c r="O563" s="165">
        <v>5000</v>
      </c>
      <c r="P563" s="165">
        <v>0</v>
      </c>
      <c r="Q563" s="165">
        <v>0</v>
      </c>
      <c r="R563" s="159">
        <v>0</v>
      </c>
    </row>
    <row r="564" spans="1:18" ht="12.75">
      <c r="A564" s="166">
        <v>9054</v>
      </c>
      <c r="B564" s="166" t="s">
        <v>815</v>
      </c>
      <c r="C564" s="167">
        <v>661.94</v>
      </c>
      <c r="D564" s="165">
        <v>66054</v>
      </c>
      <c r="E564" s="167">
        <v>64686.27</v>
      </c>
      <c r="F564" s="167">
        <v>1367.73</v>
      </c>
      <c r="G564" s="160">
        <v>100</v>
      </c>
      <c r="H564" s="165">
        <v>18838</v>
      </c>
      <c r="I564" s="161">
        <v>18838</v>
      </c>
      <c r="J564" s="160">
        <v>100</v>
      </c>
      <c r="K564" s="165">
        <v>0</v>
      </c>
      <c r="L564" s="165">
        <v>0</v>
      </c>
      <c r="M564" s="160">
        <v>0</v>
      </c>
      <c r="N564" s="167">
        <v>18900</v>
      </c>
      <c r="O564" s="165">
        <v>0</v>
      </c>
      <c r="P564" s="165">
        <v>0</v>
      </c>
      <c r="Q564" s="165">
        <v>0</v>
      </c>
      <c r="R564" s="159">
        <v>0</v>
      </c>
    </row>
    <row r="565" spans="1:18" ht="12.75">
      <c r="A565" s="166">
        <v>9056</v>
      </c>
      <c r="B565" s="166" t="s">
        <v>816</v>
      </c>
      <c r="C565" s="167">
        <v>1437.95</v>
      </c>
      <c r="D565" s="165">
        <v>101978</v>
      </c>
      <c r="E565" s="167">
        <v>99866.41</v>
      </c>
      <c r="F565" s="167">
        <v>2111.59</v>
      </c>
      <c r="G565" s="160">
        <v>100</v>
      </c>
      <c r="H565" s="165">
        <v>61914</v>
      </c>
      <c r="I565" s="161">
        <v>61914</v>
      </c>
      <c r="J565" s="160">
        <v>100</v>
      </c>
      <c r="K565" s="165">
        <v>0</v>
      </c>
      <c r="L565" s="165">
        <v>0</v>
      </c>
      <c r="M565" s="160">
        <v>0</v>
      </c>
      <c r="N565" s="167">
        <v>79320</v>
      </c>
      <c r="O565" s="165">
        <v>3500</v>
      </c>
      <c r="P565" s="165">
        <v>0</v>
      </c>
      <c r="Q565" s="165">
        <v>0</v>
      </c>
      <c r="R565" s="159">
        <v>0</v>
      </c>
    </row>
    <row r="566" spans="1:18" ht="12.75">
      <c r="A566" s="166">
        <v>9058</v>
      </c>
      <c r="B566" s="166" t="s">
        <v>817</v>
      </c>
      <c r="C566" s="167">
        <v>249.28</v>
      </c>
      <c r="D566" s="165">
        <v>25734</v>
      </c>
      <c r="E566" s="167">
        <v>25201.14</v>
      </c>
      <c r="F566" s="167">
        <v>532.86</v>
      </c>
      <c r="G566" s="160">
        <v>100</v>
      </c>
      <c r="H566" s="165">
        <v>36763</v>
      </c>
      <c r="I566" s="161">
        <v>36763</v>
      </c>
      <c r="J566" s="160">
        <v>100</v>
      </c>
      <c r="K566" s="165">
        <v>0</v>
      </c>
      <c r="L566" s="165">
        <v>0</v>
      </c>
      <c r="M566" s="160">
        <v>0</v>
      </c>
      <c r="N566" s="167">
        <v>40000</v>
      </c>
      <c r="O566" s="165">
        <v>0</v>
      </c>
      <c r="P566" s="165">
        <v>0</v>
      </c>
      <c r="Q566" s="165">
        <v>0</v>
      </c>
      <c r="R566" s="159">
        <v>0</v>
      </c>
    </row>
    <row r="567" spans="1:18" ht="12.75">
      <c r="A567" s="166">
        <v>9066</v>
      </c>
      <c r="B567" s="166" t="s">
        <v>818</v>
      </c>
      <c r="C567" s="167">
        <v>1593.8</v>
      </c>
      <c r="D567" s="165">
        <v>142458</v>
      </c>
      <c r="E567" s="167">
        <v>139508.22</v>
      </c>
      <c r="F567" s="167">
        <v>2949.78</v>
      </c>
      <c r="G567" s="160">
        <v>100</v>
      </c>
      <c r="H567" s="165">
        <v>0</v>
      </c>
      <c r="I567" s="161">
        <v>0</v>
      </c>
      <c r="J567" s="160">
        <v>0</v>
      </c>
      <c r="K567" s="165">
        <v>0</v>
      </c>
      <c r="L567" s="165">
        <v>0</v>
      </c>
      <c r="M567" s="160">
        <v>0</v>
      </c>
      <c r="N567" s="167">
        <v>59500</v>
      </c>
      <c r="O567" s="165">
        <v>0</v>
      </c>
      <c r="P567" s="165">
        <v>0</v>
      </c>
      <c r="Q567" s="165">
        <v>0</v>
      </c>
      <c r="R567" s="159">
        <v>0</v>
      </c>
    </row>
    <row r="568" spans="1:18" ht="12.75">
      <c r="A568" s="166">
        <v>9068</v>
      </c>
      <c r="B568" s="166" t="s">
        <v>819</v>
      </c>
      <c r="C568" s="167">
        <v>333.13</v>
      </c>
      <c r="D568" s="165">
        <v>27695</v>
      </c>
      <c r="E568" s="167">
        <v>27121.54</v>
      </c>
      <c r="F568" s="167">
        <v>573.46</v>
      </c>
      <c r="G568" s="160">
        <v>100</v>
      </c>
      <c r="H568" s="165">
        <v>13223</v>
      </c>
      <c r="I568" s="161">
        <v>13223</v>
      </c>
      <c r="J568" s="160">
        <v>100</v>
      </c>
      <c r="K568" s="165">
        <v>0</v>
      </c>
      <c r="L568" s="165">
        <v>0</v>
      </c>
      <c r="M568" s="160">
        <v>0</v>
      </c>
      <c r="N568" s="167">
        <v>8500</v>
      </c>
      <c r="O568" s="165">
        <v>2400</v>
      </c>
      <c r="P568" s="165">
        <v>0</v>
      </c>
      <c r="Q568" s="165">
        <v>0</v>
      </c>
      <c r="R568" s="159">
        <v>0</v>
      </c>
    </row>
    <row r="569" spans="1:18" ht="12.75">
      <c r="A569" s="166">
        <v>9074</v>
      </c>
      <c r="B569" s="166" t="s">
        <v>820</v>
      </c>
      <c r="C569" s="167">
        <v>596.47</v>
      </c>
      <c r="D569" s="165">
        <v>51398</v>
      </c>
      <c r="E569" s="167">
        <v>50333.74</v>
      </c>
      <c r="F569" s="167">
        <v>1064.26</v>
      </c>
      <c r="G569" s="160">
        <v>100</v>
      </c>
      <c r="H569" s="165">
        <v>48974</v>
      </c>
      <c r="I569" s="161">
        <v>48974</v>
      </c>
      <c r="J569" s="160">
        <v>100</v>
      </c>
      <c r="K569" s="165">
        <v>0</v>
      </c>
      <c r="L569" s="165">
        <v>0</v>
      </c>
      <c r="M569" s="160">
        <v>0</v>
      </c>
      <c r="N569" s="167">
        <v>5000</v>
      </c>
      <c r="O569" s="165">
        <v>0</v>
      </c>
      <c r="P569" s="165">
        <v>0</v>
      </c>
      <c r="Q569" s="165">
        <v>0</v>
      </c>
      <c r="R569" s="159">
        <v>0</v>
      </c>
    </row>
    <row r="570" spans="1:18" ht="12.75">
      <c r="A570" s="166">
        <v>9078</v>
      </c>
      <c r="B570" s="166" t="s">
        <v>821</v>
      </c>
      <c r="C570" s="167">
        <v>478.39</v>
      </c>
      <c r="D570" s="165">
        <v>37793</v>
      </c>
      <c r="E570" s="167">
        <v>37010.45</v>
      </c>
      <c r="F570" s="167">
        <v>782.55</v>
      </c>
      <c r="G570" s="160">
        <v>100</v>
      </c>
      <c r="H570" s="165">
        <v>24725</v>
      </c>
      <c r="I570" s="161">
        <v>24725</v>
      </c>
      <c r="J570" s="160">
        <v>100</v>
      </c>
      <c r="K570" s="165">
        <v>0</v>
      </c>
      <c r="L570" s="165">
        <v>0</v>
      </c>
      <c r="M570" s="160">
        <v>0</v>
      </c>
      <c r="N570" s="167">
        <v>6190</v>
      </c>
      <c r="O570" s="165">
        <v>0</v>
      </c>
      <c r="P570" s="165">
        <v>0</v>
      </c>
      <c r="Q570" s="165">
        <v>0</v>
      </c>
      <c r="R570" s="159">
        <v>0</v>
      </c>
    </row>
    <row r="571" spans="1:18" ht="12.75">
      <c r="A571" s="166">
        <v>9080</v>
      </c>
      <c r="B571" s="166" t="s">
        <v>822</v>
      </c>
      <c r="C571" s="167">
        <v>880.11</v>
      </c>
      <c r="D571" s="165">
        <v>93243</v>
      </c>
      <c r="E571" s="167">
        <v>91312.28</v>
      </c>
      <c r="F571" s="167">
        <v>1930.72</v>
      </c>
      <c r="G571" s="160">
        <v>100</v>
      </c>
      <c r="H571" s="165">
        <v>21103</v>
      </c>
      <c r="I571" s="161">
        <v>21103</v>
      </c>
      <c r="J571" s="160">
        <v>100</v>
      </c>
      <c r="K571" s="165">
        <v>0</v>
      </c>
      <c r="L571" s="165">
        <v>0</v>
      </c>
      <c r="M571" s="160">
        <v>0</v>
      </c>
      <c r="N571" s="167">
        <v>0</v>
      </c>
      <c r="O571" s="165">
        <v>1470</v>
      </c>
      <c r="P571" s="165">
        <v>0</v>
      </c>
      <c r="Q571" s="165">
        <v>0</v>
      </c>
      <c r="R571" s="159">
        <v>0</v>
      </c>
    </row>
    <row r="572" spans="1:18" ht="12.75">
      <c r="A572" s="166">
        <v>9082</v>
      </c>
      <c r="B572" s="166" t="s">
        <v>823</v>
      </c>
      <c r="C572" s="167">
        <v>1239.49</v>
      </c>
      <c r="D572" s="165">
        <v>142826</v>
      </c>
      <c r="E572" s="167">
        <v>139868.6</v>
      </c>
      <c r="F572" s="167">
        <v>2957.4</v>
      </c>
      <c r="G572" s="160">
        <v>100</v>
      </c>
      <c r="H572" s="165">
        <v>0</v>
      </c>
      <c r="I572" s="161">
        <v>0</v>
      </c>
      <c r="J572" s="160">
        <v>0</v>
      </c>
      <c r="K572" s="165">
        <v>0</v>
      </c>
      <c r="L572" s="165">
        <v>0</v>
      </c>
      <c r="M572" s="160">
        <v>0</v>
      </c>
      <c r="N572" s="167">
        <v>53000</v>
      </c>
      <c r="O572" s="165">
        <v>0</v>
      </c>
      <c r="P572" s="165">
        <v>0</v>
      </c>
      <c r="Q572" s="165">
        <v>0</v>
      </c>
      <c r="R572" s="159">
        <v>0</v>
      </c>
    </row>
    <row r="573" spans="1:18" ht="12.75">
      <c r="A573" s="166">
        <v>9084</v>
      </c>
      <c r="B573" s="166" t="s">
        <v>824</v>
      </c>
      <c r="C573" s="167">
        <v>1002.47</v>
      </c>
      <c r="D573" s="165">
        <v>84366</v>
      </c>
      <c r="E573" s="167">
        <v>82619.09</v>
      </c>
      <c r="F573" s="167">
        <v>1746.91</v>
      </c>
      <c r="G573" s="160">
        <v>100</v>
      </c>
      <c r="H573" s="165">
        <v>0</v>
      </c>
      <c r="I573" s="161">
        <v>0</v>
      </c>
      <c r="J573" s="160">
        <v>0</v>
      </c>
      <c r="K573" s="165">
        <v>0</v>
      </c>
      <c r="L573" s="165">
        <v>0</v>
      </c>
      <c r="M573" s="160">
        <v>0</v>
      </c>
      <c r="N573" s="167">
        <v>58000</v>
      </c>
      <c r="O573" s="165">
        <v>0</v>
      </c>
      <c r="P573" s="165">
        <v>0</v>
      </c>
      <c r="Q573" s="165">
        <v>0</v>
      </c>
      <c r="R573" s="159">
        <v>0</v>
      </c>
    </row>
    <row r="574" spans="1:18" ht="12.75">
      <c r="A574" s="166">
        <v>9088</v>
      </c>
      <c r="B574" s="166" t="s">
        <v>825</v>
      </c>
      <c r="C574" s="167">
        <v>313.58</v>
      </c>
      <c r="D574" s="165">
        <v>32480</v>
      </c>
      <c r="E574" s="167">
        <v>31807.46</v>
      </c>
      <c r="F574" s="167">
        <v>672.54</v>
      </c>
      <c r="G574" s="160">
        <v>100</v>
      </c>
      <c r="H574" s="165">
        <v>44786</v>
      </c>
      <c r="I574" s="161">
        <v>44786</v>
      </c>
      <c r="J574" s="160">
        <v>100</v>
      </c>
      <c r="K574" s="165">
        <v>0</v>
      </c>
      <c r="L574" s="165">
        <v>0</v>
      </c>
      <c r="M574" s="160">
        <v>0</v>
      </c>
      <c r="N574" s="167">
        <v>30000</v>
      </c>
      <c r="O574" s="165">
        <v>0</v>
      </c>
      <c r="P574" s="165">
        <v>0</v>
      </c>
      <c r="Q574" s="165">
        <v>0</v>
      </c>
      <c r="R574" s="159">
        <v>0</v>
      </c>
    </row>
    <row r="575" spans="1:18" ht="12.75">
      <c r="A575" s="166">
        <v>9090</v>
      </c>
      <c r="B575" s="166" t="s">
        <v>826</v>
      </c>
      <c r="C575" s="167">
        <v>113.83</v>
      </c>
      <c r="D575" s="165">
        <v>7696</v>
      </c>
      <c r="E575" s="167">
        <v>7536.64</v>
      </c>
      <c r="F575" s="167">
        <v>159.36</v>
      </c>
      <c r="G575" s="160">
        <v>100</v>
      </c>
      <c r="H575" s="165">
        <v>16345</v>
      </c>
      <c r="I575" s="161">
        <v>16345</v>
      </c>
      <c r="J575" s="160">
        <v>100</v>
      </c>
      <c r="K575" s="165">
        <v>0</v>
      </c>
      <c r="L575" s="165">
        <v>0</v>
      </c>
      <c r="M575" s="160">
        <v>0</v>
      </c>
      <c r="N575" s="167">
        <v>27250</v>
      </c>
      <c r="O575" s="165">
        <v>0</v>
      </c>
      <c r="P575" s="165">
        <v>0</v>
      </c>
      <c r="Q575" s="165">
        <v>0</v>
      </c>
      <c r="R575" s="159">
        <v>0</v>
      </c>
    </row>
    <row r="576" spans="1:18" ht="12.75">
      <c r="A576" s="166">
        <v>9092</v>
      </c>
      <c r="B576" s="166" t="s">
        <v>827</v>
      </c>
      <c r="C576" s="167">
        <v>152.96</v>
      </c>
      <c r="D576" s="165">
        <v>13840</v>
      </c>
      <c r="E576" s="167">
        <v>13553.42</v>
      </c>
      <c r="F576" s="167">
        <v>286.58</v>
      </c>
      <c r="G576" s="160">
        <v>100</v>
      </c>
      <c r="H576" s="165">
        <v>22565</v>
      </c>
      <c r="I576" s="161">
        <v>22565</v>
      </c>
      <c r="J576" s="160">
        <v>100</v>
      </c>
      <c r="K576" s="165">
        <v>0</v>
      </c>
      <c r="L576" s="165">
        <v>0</v>
      </c>
      <c r="M576" s="160">
        <v>0</v>
      </c>
      <c r="N576" s="167">
        <v>59200</v>
      </c>
      <c r="O576" s="165">
        <v>0</v>
      </c>
      <c r="P576" s="165">
        <v>0</v>
      </c>
      <c r="Q576" s="165">
        <v>0</v>
      </c>
      <c r="R576" s="159">
        <v>0</v>
      </c>
    </row>
    <row r="577" spans="1:18" ht="12.75">
      <c r="A577" s="166">
        <v>9096</v>
      </c>
      <c r="B577" s="166" t="s">
        <v>828</v>
      </c>
      <c r="C577" s="167">
        <v>270.74</v>
      </c>
      <c r="D577" s="165">
        <v>26096</v>
      </c>
      <c r="E577" s="167">
        <v>25555.65</v>
      </c>
      <c r="F577" s="167">
        <v>540.35</v>
      </c>
      <c r="G577" s="160">
        <v>100</v>
      </c>
      <c r="H577" s="165">
        <v>14849</v>
      </c>
      <c r="I577" s="161">
        <v>14849</v>
      </c>
      <c r="J577" s="160">
        <v>100</v>
      </c>
      <c r="K577" s="165">
        <v>0</v>
      </c>
      <c r="L577" s="165">
        <v>0</v>
      </c>
      <c r="M577" s="160">
        <v>0</v>
      </c>
      <c r="N577" s="167">
        <v>28100</v>
      </c>
      <c r="O577" s="165">
        <v>0</v>
      </c>
      <c r="P577" s="165">
        <v>3525</v>
      </c>
      <c r="Q577" s="165">
        <v>0</v>
      </c>
      <c r="R577" s="159">
        <v>0</v>
      </c>
    </row>
    <row r="578" spans="1:19" s="163" customFormat="1" ht="18" customHeight="1">
      <c r="A578" s="168"/>
      <c r="B578" s="157" t="s">
        <v>829</v>
      </c>
      <c r="C578" s="158">
        <v>32522.98</v>
      </c>
      <c r="D578" s="159">
        <v>2756221</v>
      </c>
      <c r="E578" s="158">
        <v>2699149.86</v>
      </c>
      <c r="F578" s="158">
        <v>57071.14</v>
      </c>
      <c r="G578" s="160">
        <v>100</v>
      </c>
      <c r="H578" s="159">
        <v>1369081</v>
      </c>
      <c r="I578" s="159">
        <v>1369081</v>
      </c>
      <c r="J578" s="160">
        <v>100</v>
      </c>
      <c r="K578" s="159">
        <v>14528</v>
      </c>
      <c r="L578" s="159">
        <v>14528</v>
      </c>
      <c r="M578" s="160">
        <v>100</v>
      </c>
      <c r="N578" s="158">
        <v>1621075</v>
      </c>
      <c r="O578" s="159">
        <v>12370</v>
      </c>
      <c r="P578" s="159">
        <v>3525</v>
      </c>
      <c r="Q578" s="159">
        <v>2800751</v>
      </c>
      <c r="R578" s="159">
        <v>2800751</v>
      </c>
      <c r="S578" s="159">
        <v>38635</v>
      </c>
    </row>
    <row r="579" spans="1:19" s="163" customFormat="1" ht="18" customHeight="1">
      <c r="A579" s="168"/>
      <c r="B579" s="157" t="s">
        <v>830</v>
      </c>
      <c r="C579" s="158"/>
      <c r="D579" s="159"/>
      <c r="E579" s="158"/>
      <c r="F579" s="158"/>
      <c r="G579" s="160">
        <v>0</v>
      </c>
      <c r="H579" s="159"/>
      <c r="I579" s="161"/>
      <c r="J579" s="160">
        <v>0</v>
      </c>
      <c r="K579" s="159"/>
      <c r="L579" s="159"/>
      <c r="M579" s="160">
        <v>0</v>
      </c>
      <c r="N579" s="158"/>
      <c r="O579" s="159"/>
      <c r="P579" s="159"/>
      <c r="Q579" s="159"/>
      <c r="R579" s="159"/>
      <c r="S579" s="162"/>
    </row>
    <row r="580" spans="1:18" ht="12.75">
      <c r="A580" s="166">
        <v>9400</v>
      </c>
      <c r="B580" s="166" t="s">
        <v>831</v>
      </c>
      <c r="C580" s="167">
        <v>0</v>
      </c>
      <c r="D580" s="165">
        <v>0</v>
      </c>
      <c r="E580" s="167">
        <v>0</v>
      </c>
      <c r="F580" s="167">
        <v>0</v>
      </c>
      <c r="G580" s="160">
        <v>0</v>
      </c>
      <c r="H580" s="165">
        <v>408041</v>
      </c>
      <c r="I580" s="161">
        <v>408041</v>
      </c>
      <c r="J580" s="160">
        <v>100</v>
      </c>
      <c r="K580" s="165">
        <v>0</v>
      </c>
      <c r="L580" s="165">
        <v>0</v>
      </c>
      <c r="M580" s="160">
        <v>0</v>
      </c>
      <c r="N580" s="167">
        <v>0</v>
      </c>
      <c r="O580" s="165">
        <v>0</v>
      </c>
      <c r="P580" s="165">
        <v>0</v>
      </c>
      <c r="Q580" s="165">
        <v>1357580</v>
      </c>
      <c r="R580" s="165">
        <v>1357580</v>
      </c>
    </row>
    <row r="581" spans="1:18" ht="12.75">
      <c r="A581" s="166">
        <v>9401</v>
      </c>
      <c r="B581" s="166" t="s">
        <v>832</v>
      </c>
      <c r="C581" s="167">
        <v>6765.21</v>
      </c>
      <c r="D581" s="165">
        <v>497946</v>
      </c>
      <c r="E581" s="167">
        <v>487635.38</v>
      </c>
      <c r="F581" s="167">
        <v>10310.62</v>
      </c>
      <c r="G581" s="160">
        <v>100</v>
      </c>
      <c r="H581" s="165">
        <v>0</v>
      </c>
      <c r="I581" s="161">
        <v>0</v>
      </c>
      <c r="J581" s="160">
        <v>0</v>
      </c>
      <c r="K581" s="165">
        <v>0</v>
      </c>
      <c r="L581" s="165">
        <v>0</v>
      </c>
      <c r="M581" s="160">
        <v>0</v>
      </c>
      <c r="N581" s="167">
        <v>75000</v>
      </c>
      <c r="O581" s="165">
        <v>3500</v>
      </c>
      <c r="P581" s="165">
        <v>0</v>
      </c>
      <c r="Q581" s="165">
        <v>0</v>
      </c>
      <c r="R581" s="165">
        <v>0</v>
      </c>
    </row>
    <row r="582" spans="1:18" ht="12.75">
      <c r="A582" s="166">
        <v>9413</v>
      </c>
      <c r="B582" s="166" t="s">
        <v>833</v>
      </c>
      <c r="C582" s="167">
        <v>1223.91</v>
      </c>
      <c r="D582" s="165">
        <v>107062</v>
      </c>
      <c r="E582" s="167">
        <v>104845.14</v>
      </c>
      <c r="F582" s="167">
        <v>2216.86</v>
      </c>
      <c r="G582" s="160">
        <v>100</v>
      </c>
      <c r="H582" s="165">
        <v>0</v>
      </c>
      <c r="I582" s="161">
        <v>0</v>
      </c>
      <c r="J582" s="160">
        <v>0</v>
      </c>
      <c r="K582" s="165">
        <v>0</v>
      </c>
      <c r="L582" s="165">
        <v>0</v>
      </c>
      <c r="M582" s="160">
        <v>0</v>
      </c>
      <c r="N582" s="167">
        <v>159000</v>
      </c>
      <c r="O582" s="165">
        <v>0</v>
      </c>
      <c r="P582" s="165">
        <v>0</v>
      </c>
      <c r="Q582" s="165">
        <v>0</v>
      </c>
      <c r="R582" s="165">
        <v>0</v>
      </c>
    </row>
    <row r="583" spans="1:18" ht="12.75">
      <c r="A583" s="166">
        <v>9415</v>
      </c>
      <c r="B583" s="166" t="s">
        <v>834</v>
      </c>
      <c r="C583" s="167">
        <v>6089.18</v>
      </c>
      <c r="D583" s="165">
        <v>506820</v>
      </c>
      <c r="E583" s="167">
        <v>496325.63</v>
      </c>
      <c r="F583" s="167">
        <v>10494.37</v>
      </c>
      <c r="G583" s="160">
        <v>100</v>
      </c>
      <c r="H583" s="165">
        <v>0</v>
      </c>
      <c r="I583" s="161">
        <v>0</v>
      </c>
      <c r="J583" s="160">
        <v>0</v>
      </c>
      <c r="K583" s="165">
        <v>27320</v>
      </c>
      <c r="L583" s="165">
        <v>27320</v>
      </c>
      <c r="M583" s="160">
        <v>100</v>
      </c>
      <c r="N583" s="167">
        <v>64000</v>
      </c>
      <c r="O583" s="165">
        <v>3042</v>
      </c>
      <c r="P583" s="165">
        <v>0</v>
      </c>
      <c r="Q583" s="165">
        <v>0</v>
      </c>
      <c r="R583" s="165">
        <v>0</v>
      </c>
    </row>
    <row r="584" spans="1:18" ht="12.75">
      <c r="A584" s="166">
        <v>9417</v>
      </c>
      <c r="B584" s="166" t="s">
        <v>835</v>
      </c>
      <c r="C584" s="167">
        <v>1570.4</v>
      </c>
      <c r="D584" s="165">
        <v>137415</v>
      </c>
      <c r="E584" s="167">
        <v>134569.64</v>
      </c>
      <c r="F584" s="167">
        <v>2845.36</v>
      </c>
      <c r="G584" s="160">
        <v>100</v>
      </c>
      <c r="H584" s="165">
        <v>0</v>
      </c>
      <c r="I584" s="161">
        <v>0</v>
      </c>
      <c r="J584" s="160">
        <v>0</v>
      </c>
      <c r="K584" s="165">
        <v>0</v>
      </c>
      <c r="L584" s="165">
        <v>0</v>
      </c>
      <c r="M584" s="160">
        <v>0</v>
      </c>
      <c r="N584" s="167">
        <v>0</v>
      </c>
      <c r="O584" s="165">
        <v>2667</v>
      </c>
      <c r="P584" s="165">
        <v>0</v>
      </c>
      <c r="Q584" s="165">
        <v>360000</v>
      </c>
      <c r="R584" s="165">
        <v>360000</v>
      </c>
    </row>
    <row r="585" spans="1:18" ht="12.75">
      <c r="A585" s="166">
        <v>9444</v>
      </c>
      <c r="B585" s="166" t="s">
        <v>836</v>
      </c>
      <c r="C585" s="167">
        <v>439.49</v>
      </c>
      <c r="D585" s="165">
        <v>48289</v>
      </c>
      <c r="E585" s="167">
        <v>47289.11</v>
      </c>
      <c r="F585" s="167">
        <v>999.89</v>
      </c>
      <c r="G585" s="160">
        <v>100</v>
      </c>
      <c r="H585" s="165">
        <v>44975</v>
      </c>
      <c r="I585" s="161">
        <v>44975</v>
      </c>
      <c r="J585" s="160">
        <v>100</v>
      </c>
      <c r="K585" s="165">
        <v>0</v>
      </c>
      <c r="L585" s="165">
        <v>0</v>
      </c>
      <c r="M585" s="160">
        <v>0</v>
      </c>
      <c r="N585" s="167">
        <v>3300</v>
      </c>
      <c r="O585" s="165">
        <v>0</v>
      </c>
      <c r="P585" s="165">
        <v>0</v>
      </c>
      <c r="Q585" s="165">
        <v>0</v>
      </c>
      <c r="R585" s="159">
        <v>0</v>
      </c>
    </row>
    <row r="586" spans="1:18" ht="12.75">
      <c r="A586" s="166">
        <v>9446</v>
      </c>
      <c r="B586" s="166" t="s">
        <v>837</v>
      </c>
      <c r="C586" s="167">
        <v>255.58</v>
      </c>
      <c r="D586" s="165">
        <v>28539</v>
      </c>
      <c r="E586" s="167">
        <v>27948.06</v>
      </c>
      <c r="F586" s="167">
        <v>590.94</v>
      </c>
      <c r="G586" s="160">
        <v>100</v>
      </c>
      <c r="H586" s="165">
        <v>29182</v>
      </c>
      <c r="I586" s="161">
        <v>29182</v>
      </c>
      <c r="J586" s="160">
        <v>100</v>
      </c>
      <c r="K586" s="165">
        <v>0</v>
      </c>
      <c r="L586" s="165">
        <v>0</v>
      </c>
      <c r="M586" s="160">
        <v>0</v>
      </c>
      <c r="N586" s="167">
        <v>33800</v>
      </c>
      <c r="O586" s="165">
        <v>0</v>
      </c>
      <c r="P586" s="165">
        <v>0</v>
      </c>
      <c r="Q586" s="165">
        <v>0</v>
      </c>
      <c r="R586" s="159">
        <v>0</v>
      </c>
    </row>
    <row r="587" spans="1:18" ht="12.75">
      <c r="A587" s="166">
        <v>9448</v>
      </c>
      <c r="B587" s="166" t="s">
        <v>838</v>
      </c>
      <c r="C587" s="167">
        <v>297.56</v>
      </c>
      <c r="D587" s="165">
        <v>27805</v>
      </c>
      <c r="E587" s="167">
        <v>27229.26</v>
      </c>
      <c r="F587" s="167">
        <v>575.74</v>
      </c>
      <c r="G587" s="160">
        <v>100</v>
      </c>
      <c r="H587" s="165">
        <v>1590</v>
      </c>
      <c r="I587" s="161">
        <v>1590</v>
      </c>
      <c r="J587" s="160">
        <v>100</v>
      </c>
      <c r="K587" s="165">
        <v>0</v>
      </c>
      <c r="L587" s="165">
        <v>0</v>
      </c>
      <c r="M587" s="160">
        <v>0</v>
      </c>
      <c r="N587" s="167">
        <v>10000</v>
      </c>
      <c r="O587" s="165">
        <v>3324</v>
      </c>
      <c r="P587" s="165">
        <v>0</v>
      </c>
      <c r="Q587" s="165">
        <v>0</v>
      </c>
      <c r="R587" s="159">
        <v>0</v>
      </c>
    </row>
    <row r="588" spans="1:18" ht="12.75">
      <c r="A588" s="166">
        <v>9452</v>
      </c>
      <c r="B588" s="166" t="s">
        <v>839</v>
      </c>
      <c r="C588" s="167">
        <v>360.11</v>
      </c>
      <c r="D588" s="165">
        <v>34794</v>
      </c>
      <c r="E588" s="167">
        <v>34073.55</v>
      </c>
      <c r="F588" s="167">
        <v>720.45</v>
      </c>
      <c r="G588" s="160">
        <v>100</v>
      </c>
      <c r="H588" s="165">
        <v>18703</v>
      </c>
      <c r="I588" s="161">
        <v>18703</v>
      </c>
      <c r="J588" s="160">
        <v>100</v>
      </c>
      <c r="K588" s="165">
        <v>0</v>
      </c>
      <c r="L588" s="165">
        <v>0</v>
      </c>
      <c r="M588" s="160">
        <v>0</v>
      </c>
      <c r="N588" s="167">
        <v>0</v>
      </c>
      <c r="O588" s="165">
        <v>0</v>
      </c>
      <c r="P588" s="165">
        <v>0</v>
      </c>
      <c r="Q588" s="165">
        <v>0</v>
      </c>
      <c r="R588" s="159">
        <v>0</v>
      </c>
    </row>
    <row r="589" spans="1:18" ht="12.75">
      <c r="A589" s="166">
        <v>9454</v>
      </c>
      <c r="B589" s="166" t="s">
        <v>840</v>
      </c>
      <c r="C589" s="167">
        <v>200.65</v>
      </c>
      <c r="D589" s="165">
        <v>17641</v>
      </c>
      <c r="E589" s="167">
        <v>17275.72</v>
      </c>
      <c r="F589" s="167">
        <v>365.28</v>
      </c>
      <c r="G589" s="160">
        <v>100</v>
      </c>
      <c r="H589" s="165">
        <v>16823</v>
      </c>
      <c r="I589" s="161">
        <v>16823</v>
      </c>
      <c r="J589" s="160">
        <v>100</v>
      </c>
      <c r="K589" s="165">
        <v>0</v>
      </c>
      <c r="L589" s="165">
        <v>0</v>
      </c>
      <c r="M589" s="160">
        <v>0</v>
      </c>
      <c r="N589" s="167">
        <v>0</v>
      </c>
      <c r="O589" s="165">
        <v>0</v>
      </c>
      <c r="P589" s="165">
        <v>0</v>
      </c>
      <c r="Q589" s="165">
        <v>0</v>
      </c>
      <c r="R589" s="159">
        <v>0</v>
      </c>
    </row>
    <row r="590" spans="1:18" ht="12.75">
      <c r="A590" s="166">
        <v>9458</v>
      </c>
      <c r="B590" s="166" t="s">
        <v>841</v>
      </c>
      <c r="C590" s="167">
        <v>248.15</v>
      </c>
      <c r="D590" s="165">
        <v>24252</v>
      </c>
      <c r="E590" s="167">
        <v>23749.83</v>
      </c>
      <c r="F590" s="167">
        <v>502.17</v>
      </c>
      <c r="G590" s="160">
        <v>100</v>
      </c>
      <c r="H590" s="165">
        <v>32742</v>
      </c>
      <c r="I590" s="161">
        <v>32742</v>
      </c>
      <c r="J590" s="160">
        <v>100</v>
      </c>
      <c r="K590" s="165">
        <v>0</v>
      </c>
      <c r="L590" s="165">
        <v>0</v>
      </c>
      <c r="M590" s="160">
        <v>0</v>
      </c>
      <c r="N590" s="167">
        <v>0</v>
      </c>
      <c r="O590" s="165">
        <v>0</v>
      </c>
      <c r="P590" s="165">
        <v>0</v>
      </c>
      <c r="Q590" s="165">
        <v>0</v>
      </c>
      <c r="R590" s="159">
        <v>0</v>
      </c>
    </row>
    <row r="591" spans="1:18" ht="12.75">
      <c r="A591" s="166">
        <v>9462</v>
      </c>
      <c r="B591" s="166" t="s">
        <v>842</v>
      </c>
      <c r="C591" s="167">
        <v>225.72</v>
      </c>
      <c r="D591" s="165">
        <v>21251</v>
      </c>
      <c r="E591" s="167">
        <v>20810.97</v>
      </c>
      <c r="F591" s="167">
        <v>440.03</v>
      </c>
      <c r="G591" s="160">
        <v>100</v>
      </c>
      <c r="H591" s="165">
        <v>0</v>
      </c>
      <c r="I591" s="161">
        <v>0</v>
      </c>
      <c r="J591" s="160">
        <v>0</v>
      </c>
      <c r="K591" s="165">
        <v>0</v>
      </c>
      <c r="L591" s="165">
        <v>0</v>
      </c>
      <c r="M591" s="160">
        <v>0</v>
      </c>
      <c r="N591" s="167">
        <v>20000</v>
      </c>
      <c r="O591" s="165">
        <v>0</v>
      </c>
      <c r="P591" s="165">
        <v>5250</v>
      </c>
      <c r="Q591" s="165">
        <v>0</v>
      </c>
      <c r="R591" s="159">
        <v>0</v>
      </c>
    </row>
    <row r="592" spans="1:18" ht="12.75">
      <c r="A592" s="166">
        <v>9466</v>
      </c>
      <c r="B592" s="166" t="s">
        <v>843</v>
      </c>
      <c r="C592" s="167">
        <v>299.44</v>
      </c>
      <c r="D592" s="165">
        <v>24327</v>
      </c>
      <c r="E592" s="167">
        <v>23823.28</v>
      </c>
      <c r="F592" s="167">
        <v>503.72</v>
      </c>
      <c r="G592" s="160">
        <v>100</v>
      </c>
      <c r="H592" s="165">
        <v>21193</v>
      </c>
      <c r="I592" s="161">
        <v>21193</v>
      </c>
      <c r="J592" s="160">
        <v>100</v>
      </c>
      <c r="K592" s="165">
        <v>0</v>
      </c>
      <c r="L592" s="165">
        <v>0</v>
      </c>
      <c r="M592" s="160">
        <v>0</v>
      </c>
      <c r="N592" s="167">
        <v>83428.6</v>
      </c>
      <c r="O592" s="165">
        <v>0</v>
      </c>
      <c r="P592" s="165">
        <v>0</v>
      </c>
      <c r="Q592" s="165">
        <v>0</v>
      </c>
      <c r="R592" s="159">
        <v>0</v>
      </c>
    </row>
    <row r="593" spans="1:18" ht="12.75">
      <c r="A593" s="166">
        <v>9470</v>
      </c>
      <c r="B593" s="166" t="s">
        <v>844</v>
      </c>
      <c r="C593" s="167">
        <v>1101.17</v>
      </c>
      <c r="D593" s="165">
        <v>92167</v>
      </c>
      <c r="E593" s="167">
        <v>90258.56</v>
      </c>
      <c r="F593" s="167">
        <v>1908.44</v>
      </c>
      <c r="G593" s="160">
        <v>100</v>
      </c>
      <c r="H593" s="165">
        <v>0</v>
      </c>
      <c r="I593" s="161">
        <v>0</v>
      </c>
      <c r="J593" s="160">
        <v>0</v>
      </c>
      <c r="K593" s="165">
        <v>16484</v>
      </c>
      <c r="L593" s="165">
        <v>16484</v>
      </c>
      <c r="M593" s="160">
        <v>100</v>
      </c>
      <c r="N593" s="167">
        <v>0</v>
      </c>
      <c r="O593" s="165">
        <v>0</v>
      </c>
      <c r="P593" s="165">
        <v>0</v>
      </c>
      <c r="Q593" s="165">
        <v>0</v>
      </c>
      <c r="R593" s="159">
        <v>0</v>
      </c>
    </row>
    <row r="594" spans="1:18" ht="12.75">
      <c r="A594" s="166">
        <v>9474</v>
      </c>
      <c r="B594" s="166" t="s">
        <v>845</v>
      </c>
      <c r="C594" s="167">
        <v>518.17</v>
      </c>
      <c r="D594" s="165">
        <v>44114</v>
      </c>
      <c r="E594" s="167">
        <v>43200.56</v>
      </c>
      <c r="F594" s="167">
        <v>913.44</v>
      </c>
      <c r="G594" s="160">
        <v>100</v>
      </c>
      <c r="H594" s="165">
        <v>36547</v>
      </c>
      <c r="I594" s="161">
        <v>36547</v>
      </c>
      <c r="J594" s="160">
        <v>100</v>
      </c>
      <c r="K594" s="165">
        <v>0</v>
      </c>
      <c r="L594" s="165">
        <v>0</v>
      </c>
      <c r="M594" s="160">
        <v>0</v>
      </c>
      <c r="N594" s="167">
        <v>0</v>
      </c>
      <c r="O594" s="165">
        <v>0</v>
      </c>
      <c r="P594" s="165">
        <v>0</v>
      </c>
      <c r="Q594" s="165">
        <v>0</v>
      </c>
      <c r="R594" s="159">
        <v>0</v>
      </c>
    </row>
    <row r="595" spans="1:18" ht="12.75">
      <c r="A595" s="166">
        <v>9476</v>
      </c>
      <c r="B595" s="166" t="s">
        <v>846</v>
      </c>
      <c r="C595" s="167">
        <v>329.02</v>
      </c>
      <c r="D595" s="165">
        <v>33738</v>
      </c>
      <c r="E595" s="167">
        <v>33039.41</v>
      </c>
      <c r="F595" s="167">
        <v>698.59</v>
      </c>
      <c r="G595" s="160">
        <v>100</v>
      </c>
      <c r="H595" s="165">
        <v>0</v>
      </c>
      <c r="I595" s="161">
        <v>0</v>
      </c>
      <c r="J595" s="160">
        <v>0</v>
      </c>
      <c r="K595" s="165">
        <v>0</v>
      </c>
      <c r="L595" s="165">
        <v>0</v>
      </c>
      <c r="M595" s="160">
        <v>0</v>
      </c>
      <c r="N595" s="167">
        <v>36000</v>
      </c>
      <c r="O595" s="165">
        <v>0</v>
      </c>
      <c r="P595" s="165">
        <v>0</v>
      </c>
      <c r="Q595" s="165">
        <v>0</v>
      </c>
      <c r="R595" s="159">
        <v>0</v>
      </c>
    </row>
    <row r="596" spans="1:18" ht="12.75">
      <c r="A596" s="166">
        <v>9480</v>
      </c>
      <c r="B596" s="166" t="s">
        <v>847</v>
      </c>
      <c r="C596" s="167">
        <v>479.89</v>
      </c>
      <c r="D596" s="165">
        <v>53090</v>
      </c>
      <c r="E596" s="167">
        <v>51990.7</v>
      </c>
      <c r="F596" s="167">
        <v>1099.3</v>
      </c>
      <c r="G596" s="160">
        <v>100</v>
      </c>
      <c r="H596" s="165">
        <v>33869</v>
      </c>
      <c r="I596" s="161">
        <v>33869</v>
      </c>
      <c r="J596" s="160">
        <v>100</v>
      </c>
      <c r="K596" s="165">
        <v>0</v>
      </c>
      <c r="L596" s="165">
        <v>0</v>
      </c>
      <c r="M596" s="160">
        <v>0</v>
      </c>
      <c r="N596" s="167">
        <v>0</v>
      </c>
      <c r="O596" s="165">
        <v>0</v>
      </c>
      <c r="P596" s="165">
        <v>0</v>
      </c>
      <c r="Q596" s="165">
        <v>0</v>
      </c>
      <c r="R596" s="159">
        <v>0</v>
      </c>
    </row>
    <row r="597" spans="1:18" ht="12.75">
      <c r="A597" s="166">
        <v>9484</v>
      </c>
      <c r="B597" s="166" t="s">
        <v>848</v>
      </c>
      <c r="C597" s="167">
        <v>666.33</v>
      </c>
      <c r="D597" s="165">
        <v>62473</v>
      </c>
      <c r="E597" s="167">
        <v>61179.42</v>
      </c>
      <c r="F597" s="167">
        <v>1293.58</v>
      </c>
      <c r="G597" s="160">
        <v>100</v>
      </c>
      <c r="H597" s="165">
        <v>1025</v>
      </c>
      <c r="I597" s="161">
        <v>1025</v>
      </c>
      <c r="J597" s="160">
        <v>100</v>
      </c>
      <c r="K597" s="165">
        <v>0</v>
      </c>
      <c r="L597" s="165">
        <v>0</v>
      </c>
      <c r="M597" s="160">
        <v>0</v>
      </c>
      <c r="N597" s="167">
        <v>0</v>
      </c>
      <c r="O597" s="165">
        <v>0</v>
      </c>
      <c r="P597" s="165">
        <v>0</v>
      </c>
      <c r="Q597" s="165">
        <v>0</v>
      </c>
      <c r="R597" s="159">
        <v>0</v>
      </c>
    </row>
    <row r="598" spans="1:18" ht="12.75">
      <c r="A598" s="166">
        <v>9488</v>
      </c>
      <c r="B598" s="166" t="s">
        <v>849</v>
      </c>
      <c r="C598" s="167">
        <v>513.04</v>
      </c>
      <c r="D598" s="165">
        <v>46220</v>
      </c>
      <c r="E598" s="167">
        <v>45262.96</v>
      </c>
      <c r="F598" s="167">
        <v>957.04</v>
      </c>
      <c r="G598" s="160">
        <v>100</v>
      </c>
      <c r="H598" s="165">
        <v>8100</v>
      </c>
      <c r="I598" s="161">
        <v>8100</v>
      </c>
      <c r="J598" s="160">
        <v>100</v>
      </c>
      <c r="K598" s="165">
        <v>0</v>
      </c>
      <c r="L598" s="165">
        <v>0</v>
      </c>
      <c r="M598" s="160">
        <v>0</v>
      </c>
      <c r="N598" s="167">
        <v>0</v>
      </c>
      <c r="O598" s="165">
        <v>0</v>
      </c>
      <c r="P598" s="165">
        <v>0</v>
      </c>
      <c r="Q598" s="165">
        <v>0</v>
      </c>
      <c r="R598" s="159">
        <v>0</v>
      </c>
    </row>
    <row r="599" spans="1:18" ht="12.75">
      <c r="A599" s="166">
        <v>9490</v>
      </c>
      <c r="B599" s="166" t="s">
        <v>850</v>
      </c>
      <c r="C599" s="167">
        <v>386.77</v>
      </c>
      <c r="D599" s="165">
        <v>30714</v>
      </c>
      <c r="E599" s="167">
        <v>30078.03</v>
      </c>
      <c r="F599" s="167">
        <v>635.97</v>
      </c>
      <c r="G599" s="160">
        <v>100</v>
      </c>
      <c r="H599" s="165">
        <v>25725</v>
      </c>
      <c r="I599" s="161">
        <v>25725</v>
      </c>
      <c r="J599" s="160">
        <v>100</v>
      </c>
      <c r="K599" s="165">
        <v>0</v>
      </c>
      <c r="L599" s="165">
        <v>0</v>
      </c>
      <c r="M599" s="160">
        <v>0</v>
      </c>
      <c r="N599" s="167">
        <v>0</v>
      </c>
      <c r="O599" s="165">
        <v>0</v>
      </c>
      <c r="P599" s="165">
        <v>0</v>
      </c>
      <c r="Q599" s="165">
        <v>0</v>
      </c>
      <c r="R599" s="159">
        <v>0</v>
      </c>
    </row>
    <row r="600" spans="1:18" ht="12.75">
      <c r="A600" s="166">
        <v>9492</v>
      </c>
      <c r="B600" s="166" t="s">
        <v>851</v>
      </c>
      <c r="C600" s="167">
        <v>242.01</v>
      </c>
      <c r="D600" s="165">
        <v>28178</v>
      </c>
      <c r="E600" s="167">
        <v>27594.54</v>
      </c>
      <c r="F600" s="167">
        <v>583.46</v>
      </c>
      <c r="G600" s="160">
        <v>100</v>
      </c>
      <c r="H600" s="165">
        <v>10330</v>
      </c>
      <c r="I600" s="161">
        <v>10330</v>
      </c>
      <c r="J600" s="160">
        <v>100</v>
      </c>
      <c r="K600" s="165">
        <v>0</v>
      </c>
      <c r="L600" s="165">
        <v>0</v>
      </c>
      <c r="M600" s="160">
        <v>0</v>
      </c>
      <c r="N600" s="167">
        <v>6400</v>
      </c>
      <c r="O600" s="165">
        <v>2099</v>
      </c>
      <c r="P600" s="165">
        <v>0</v>
      </c>
      <c r="Q600" s="165">
        <v>0</v>
      </c>
      <c r="R600" s="159">
        <v>0</v>
      </c>
    </row>
    <row r="601" spans="1:18" ht="12.75">
      <c r="A601" s="166">
        <v>9496</v>
      </c>
      <c r="B601" s="166" t="s">
        <v>852</v>
      </c>
      <c r="C601" s="167">
        <v>155.56</v>
      </c>
      <c r="D601" s="165">
        <v>13493</v>
      </c>
      <c r="E601" s="167">
        <v>13213.61</v>
      </c>
      <c r="F601" s="167">
        <v>279.39</v>
      </c>
      <c r="G601" s="160">
        <v>100</v>
      </c>
      <c r="H601" s="165">
        <v>12292</v>
      </c>
      <c r="I601" s="161">
        <v>12292</v>
      </c>
      <c r="J601" s="160">
        <v>100</v>
      </c>
      <c r="K601" s="165">
        <v>0</v>
      </c>
      <c r="L601" s="165">
        <v>0</v>
      </c>
      <c r="M601" s="160">
        <v>0</v>
      </c>
      <c r="N601" s="167">
        <v>0</v>
      </c>
      <c r="O601" s="165">
        <v>0</v>
      </c>
      <c r="P601" s="165">
        <v>5250</v>
      </c>
      <c r="Q601" s="165">
        <v>0</v>
      </c>
      <c r="R601" s="159">
        <v>0</v>
      </c>
    </row>
    <row r="602" spans="1:19" s="163" customFormat="1" ht="18" customHeight="1">
      <c r="A602" s="168"/>
      <c r="B602" s="157" t="s">
        <v>853</v>
      </c>
      <c r="C602" s="158">
        <v>22367.36</v>
      </c>
      <c r="D602" s="159">
        <v>1880328</v>
      </c>
      <c r="E602" s="158">
        <v>1841393.36</v>
      </c>
      <c r="F602" s="158">
        <v>38934.64</v>
      </c>
      <c r="G602" s="160">
        <v>100</v>
      </c>
      <c r="H602" s="159">
        <v>701137</v>
      </c>
      <c r="I602" s="159">
        <v>701137</v>
      </c>
      <c r="J602" s="160">
        <v>100</v>
      </c>
      <c r="K602" s="159">
        <v>43804</v>
      </c>
      <c r="L602" s="159">
        <v>43804</v>
      </c>
      <c r="M602" s="160">
        <v>100</v>
      </c>
      <c r="N602" s="158">
        <v>490928.6</v>
      </c>
      <c r="O602" s="159">
        <v>14632</v>
      </c>
      <c r="P602" s="159">
        <v>10500</v>
      </c>
      <c r="Q602" s="159">
        <v>1717580</v>
      </c>
      <c r="R602" s="159">
        <v>1717580</v>
      </c>
      <c r="S602" s="159">
        <v>0</v>
      </c>
    </row>
    <row r="603" spans="1:19" s="163" customFormat="1" ht="18" customHeight="1">
      <c r="A603" s="168"/>
      <c r="B603" s="157" t="s">
        <v>854</v>
      </c>
      <c r="C603" s="158"/>
      <c r="D603" s="159"/>
      <c r="E603" s="158"/>
      <c r="F603" s="158"/>
      <c r="G603" s="160">
        <v>0</v>
      </c>
      <c r="H603" s="159"/>
      <c r="I603" s="161"/>
      <c r="J603" s="160">
        <v>0</v>
      </c>
      <c r="K603" s="159"/>
      <c r="L603" s="159"/>
      <c r="M603" s="160">
        <v>0</v>
      </c>
      <c r="N603" s="158"/>
      <c r="O603" s="159"/>
      <c r="P603" s="159"/>
      <c r="Q603" s="159"/>
      <c r="R603" s="159"/>
      <c r="S603" s="162"/>
    </row>
    <row r="604" spans="1:18" ht="12.75">
      <c r="A604" s="166">
        <v>9600</v>
      </c>
      <c r="B604" s="166" t="s">
        <v>855</v>
      </c>
      <c r="C604" s="167">
        <v>0</v>
      </c>
      <c r="D604" s="165">
        <v>0</v>
      </c>
      <c r="E604" s="167">
        <v>0</v>
      </c>
      <c r="F604" s="167">
        <v>0</v>
      </c>
      <c r="G604" s="160">
        <v>0</v>
      </c>
      <c r="H604" s="165">
        <v>656625</v>
      </c>
      <c r="I604" s="161">
        <v>656625</v>
      </c>
      <c r="J604" s="160">
        <v>100</v>
      </c>
      <c r="K604" s="165">
        <v>0</v>
      </c>
      <c r="L604" s="165">
        <v>0</v>
      </c>
      <c r="M604" s="160">
        <v>0</v>
      </c>
      <c r="N604" s="167">
        <v>0</v>
      </c>
      <c r="O604" s="165">
        <v>5000</v>
      </c>
      <c r="P604" s="165">
        <v>0</v>
      </c>
      <c r="Q604" s="165">
        <v>2851506</v>
      </c>
      <c r="R604" s="165">
        <v>2851506</v>
      </c>
    </row>
    <row r="605" spans="1:18" ht="12.75">
      <c r="A605" s="166">
        <v>9601</v>
      </c>
      <c r="B605" s="166" t="s">
        <v>856</v>
      </c>
      <c r="C605" s="167">
        <v>26243.86</v>
      </c>
      <c r="D605" s="165">
        <v>2408312</v>
      </c>
      <c r="E605" s="167">
        <v>2358444.78</v>
      </c>
      <c r="F605" s="167">
        <v>49867.22</v>
      </c>
      <c r="G605" s="160">
        <v>100</v>
      </c>
      <c r="H605" s="165">
        <v>0</v>
      </c>
      <c r="I605" s="161">
        <v>0</v>
      </c>
      <c r="J605" s="160">
        <v>0</v>
      </c>
      <c r="K605" s="165">
        <v>204246</v>
      </c>
      <c r="L605" s="165">
        <v>204246</v>
      </c>
      <c r="M605" s="160">
        <v>100</v>
      </c>
      <c r="N605" s="167">
        <v>0</v>
      </c>
      <c r="O605" s="165">
        <v>0</v>
      </c>
      <c r="P605" s="165">
        <v>5250</v>
      </c>
      <c r="Q605" s="165">
        <v>0</v>
      </c>
      <c r="R605" s="159">
        <v>0</v>
      </c>
    </row>
    <row r="606" spans="1:18" ht="12.75">
      <c r="A606" s="166">
        <v>9611</v>
      </c>
      <c r="B606" s="166" t="s">
        <v>857</v>
      </c>
      <c r="C606" s="167">
        <v>1036.47</v>
      </c>
      <c r="D606" s="165">
        <v>82815</v>
      </c>
      <c r="E606" s="167">
        <v>81100.21</v>
      </c>
      <c r="F606" s="167">
        <v>1714.79</v>
      </c>
      <c r="G606" s="160">
        <v>100</v>
      </c>
      <c r="H606" s="165">
        <v>69967</v>
      </c>
      <c r="I606" s="161">
        <v>69967</v>
      </c>
      <c r="J606" s="160">
        <v>100</v>
      </c>
      <c r="K606" s="165">
        <v>0</v>
      </c>
      <c r="L606" s="165">
        <v>0</v>
      </c>
      <c r="M606" s="160">
        <v>0</v>
      </c>
      <c r="N606" s="167">
        <v>10000</v>
      </c>
      <c r="O606" s="165">
        <v>0</v>
      </c>
      <c r="P606" s="165">
        <v>0</v>
      </c>
      <c r="Q606" s="165">
        <v>0</v>
      </c>
      <c r="R606" s="159">
        <v>0</v>
      </c>
    </row>
    <row r="607" spans="1:18" ht="12.75">
      <c r="A607" s="166">
        <v>9615</v>
      </c>
      <c r="B607" s="166" t="s">
        <v>858</v>
      </c>
      <c r="C607" s="167">
        <v>2321.18</v>
      </c>
      <c r="D607" s="165">
        <v>185196</v>
      </c>
      <c r="E607" s="167">
        <v>181361.28</v>
      </c>
      <c r="F607" s="167">
        <v>3834.72</v>
      </c>
      <c r="G607" s="160">
        <v>100</v>
      </c>
      <c r="H607" s="165">
        <v>47239</v>
      </c>
      <c r="I607" s="161">
        <v>47239</v>
      </c>
      <c r="J607" s="160">
        <v>100</v>
      </c>
      <c r="K607" s="165">
        <v>0</v>
      </c>
      <c r="L607" s="165">
        <v>0</v>
      </c>
      <c r="M607" s="160">
        <v>0</v>
      </c>
      <c r="N607" s="167">
        <v>0</v>
      </c>
      <c r="O607" s="165">
        <v>0</v>
      </c>
      <c r="P607" s="165">
        <v>0</v>
      </c>
      <c r="Q607" s="165">
        <v>0</v>
      </c>
      <c r="R607" s="159">
        <v>0</v>
      </c>
    </row>
    <row r="608" spans="1:18" ht="12.75">
      <c r="A608" s="166">
        <v>9644</v>
      </c>
      <c r="B608" s="166" t="s">
        <v>859</v>
      </c>
      <c r="C608" s="167">
        <v>125.72</v>
      </c>
      <c r="D608" s="165">
        <v>10450</v>
      </c>
      <c r="E608" s="167">
        <v>10233.62</v>
      </c>
      <c r="F608" s="167">
        <v>216.38</v>
      </c>
      <c r="G608" s="160">
        <v>100</v>
      </c>
      <c r="H608" s="165">
        <v>27871</v>
      </c>
      <c r="I608" s="161">
        <v>27871</v>
      </c>
      <c r="J608" s="160">
        <v>100</v>
      </c>
      <c r="K608" s="165">
        <v>0</v>
      </c>
      <c r="L608" s="165">
        <v>0</v>
      </c>
      <c r="M608" s="160">
        <v>0</v>
      </c>
      <c r="N608" s="167">
        <v>0</v>
      </c>
      <c r="O608" s="165">
        <v>861</v>
      </c>
      <c r="P608" s="165">
        <v>0</v>
      </c>
      <c r="Q608" s="165">
        <v>0</v>
      </c>
      <c r="R608" s="159">
        <v>0</v>
      </c>
    </row>
    <row r="609" spans="1:18" ht="12.75">
      <c r="A609" s="166">
        <v>9646</v>
      </c>
      <c r="B609" s="166" t="s">
        <v>860</v>
      </c>
      <c r="C609" s="167">
        <v>363.01</v>
      </c>
      <c r="D609" s="165">
        <v>36615</v>
      </c>
      <c r="E609" s="167">
        <v>35856.84</v>
      </c>
      <c r="F609" s="167">
        <v>758.16</v>
      </c>
      <c r="G609" s="160">
        <v>100</v>
      </c>
      <c r="H609" s="165">
        <v>3618</v>
      </c>
      <c r="I609" s="161">
        <v>3618</v>
      </c>
      <c r="J609" s="160">
        <v>100</v>
      </c>
      <c r="K609" s="165">
        <v>0</v>
      </c>
      <c r="L609" s="165">
        <v>0</v>
      </c>
      <c r="M609" s="160">
        <v>0</v>
      </c>
      <c r="N609" s="167">
        <v>0</v>
      </c>
      <c r="O609" s="165">
        <v>0</v>
      </c>
      <c r="P609" s="165">
        <v>4238</v>
      </c>
      <c r="Q609" s="165">
        <v>0</v>
      </c>
      <c r="R609" s="159">
        <v>0</v>
      </c>
    </row>
    <row r="610" spans="1:18" ht="12.75">
      <c r="A610" s="166">
        <v>9648</v>
      </c>
      <c r="B610" s="166" t="s">
        <v>861</v>
      </c>
      <c r="C610" s="167">
        <v>570.92</v>
      </c>
      <c r="D610" s="165">
        <v>41828</v>
      </c>
      <c r="E610" s="167">
        <v>40961.9</v>
      </c>
      <c r="F610" s="167">
        <v>866.1</v>
      </c>
      <c r="G610" s="160">
        <v>100</v>
      </c>
      <c r="H610" s="165">
        <v>39468</v>
      </c>
      <c r="I610" s="161">
        <v>39468</v>
      </c>
      <c r="J610" s="160">
        <v>100</v>
      </c>
      <c r="K610" s="165">
        <v>0</v>
      </c>
      <c r="L610" s="165">
        <v>0</v>
      </c>
      <c r="M610" s="160">
        <v>0</v>
      </c>
      <c r="N610" s="167">
        <v>0</v>
      </c>
      <c r="O610" s="165">
        <v>3500</v>
      </c>
      <c r="P610" s="165">
        <v>0</v>
      </c>
      <c r="Q610" s="165">
        <v>0</v>
      </c>
      <c r="R610" s="159">
        <v>0</v>
      </c>
    </row>
    <row r="611" spans="1:18" ht="12.75">
      <c r="A611" s="166">
        <v>9652</v>
      </c>
      <c r="B611" s="166" t="s">
        <v>862</v>
      </c>
      <c r="C611" s="167">
        <v>340.54</v>
      </c>
      <c r="D611" s="165">
        <v>38501</v>
      </c>
      <c r="E611" s="167">
        <v>37703.79</v>
      </c>
      <c r="F611" s="167">
        <v>797.21</v>
      </c>
      <c r="G611" s="160">
        <v>100</v>
      </c>
      <c r="H611" s="165">
        <v>44436</v>
      </c>
      <c r="I611" s="161">
        <v>44436</v>
      </c>
      <c r="J611" s="160">
        <v>100</v>
      </c>
      <c r="K611" s="165">
        <v>0</v>
      </c>
      <c r="L611" s="165">
        <v>0</v>
      </c>
      <c r="M611" s="160">
        <v>0</v>
      </c>
      <c r="N611" s="167">
        <v>0</v>
      </c>
      <c r="O611" s="165">
        <v>1750</v>
      </c>
      <c r="P611" s="165">
        <v>0</v>
      </c>
      <c r="Q611" s="165">
        <v>0</v>
      </c>
      <c r="R611" s="159">
        <v>0</v>
      </c>
    </row>
    <row r="612" spans="1:18" ht="12.75">
      <c r="A612" s="166">
        <v>9656</v>
      </c>
      <c r="B612" s="166" t="s">
        <v>863</v>
      </c>
      <c r="C612" s="167">
        <v>40.15</v>
      </c>
      <c r="D612" s="165">
        <v>3271</v>
      </c>
      <c r="E612" s="167">
        <v>3203.27</v>
      </c>
      <c r="F612" s="167">
        <v>67.73</v>
      </c>
      <c r="G612" s="160">
        <v>100</v>
      </c>
      <c r="H612" s="165">
        <v>15593</v>
      </c>
      <c r="I612" s="161">
        <v>15593</v>
      </c>
      <c r="J612" s="160">
        <v>100</v>
      </c>
      <c r="K612" s="165">
        <v>0</v>
      </c>
      <c r="L612" s="165">
        <v>0</v>
      </c>
      <c r="M612" s="160">
        <v>0</v>
      </c>
      <c r="N612" s="167">
        <v>0</v>
      </c>
      <c r="O612" s="165">
        <v>0</v>
      </c>
      <c r="P612" s="165">
        <v>0</v>
      </c>
      <c r="Q612" s="165">
        <v>0</v>
      </c>
      <c r="R612" s="159">
        <v>0</v>
      </c>
    </row>
    <row r="613" spans="1:18" ht="12.75">
      <c r="A613" s="166">
        <v>9658</v>
      </c>
      <c r="B613" s="166" t="s">
        <v>864</v>
      </c>
      <c r="C613" s="167">
        <v>283.84</v>
      </c>
      <c r="D613" s="165">
        <v>28070</v>
      </c>
      <c r="E613" s="167">
        <v>27488.77</v>
      </c>
      <c r="F613" s="167">
        <v>581.23</v>
      </c>
      <c r="G613" s="160">
        <v>100</v>
      </c>
      <c r="H613" s="165">
        <v>48966</v>
      </c>
      <c r="I613" s="161">
        <v>48966</v>
      </c>
      <c r="J613" s="160">
        <v>100</v>
      </c>
      <c r="K613" s="165">
        <v>0</v>
      </c>
      <c r="L613" s="165">
        <v>0</v>
      </c>
      <c r="M613" s="160">
        <v>0</v>
      </c>
      <c r="N613" s="167">
        <v>0</v>
      </c>
      <c r="O613" s="165">
        <v>0</v>
      </c>
      <c r="P613" s="165">
        <v>0</v>
      </c>
      <c r="Q613" s="165">
        <v>0</v>
      </c>
      <c r="R613" s="159">
        <v>0</v>
      </c>
    </row>
    <row r="614" spans="1:18" ht="12.75">
      <c r="A614" s="166">
        <v>9662</v>
      </c>
      <c r="B614" s="166" t="s">
        <v>865</v>
      </c>
      <c r="C614" s="167">
        <v>421.44</v>
      </c>
      <c r="D614" s="165">
        <v>42141</v>
      </c>
      <c r="E614" s="167">
        <v>41268.42</v>
      </c>
      <c r="F614" s="167">
        <v>872.58</v>
      </c>
      <c r="G614" s="160">
        <v>100</v>
      </c>
      <c r="H614" s="165">
        <v>29494</v>
      </c>
      <c r="I614" s="161">
        <v>29494</v>
      </c>
      <c r="J614" s="160">
        <v>100</v>
      </c>
      <c r="K614" s="165">
        <v>0</v>
      </c>
      <c r="L614" s="165">
        <v>0</v>
      </c>
      <c r="M614" s="160">
        <v>0</v>
      </c>
      <c r="N614" s="167">
        <v>0</v>
      </c>
      <c r="O614" s="165">
        <v>0</v>
      </c>
      <c r="P614" s="165">
        <v>4238</v>
      </c>
      <c r="Q614" s="165">
        <v>0</v>
      </c>
      <c r="R614" s="159">
        <v>0</v>
      </c>
    </row>
    <row r="615" spans="1:18" ht="12.75">
      <c r="A615" s="166">
        <v>9664</v>
      </c>
      <c r="B615" s="166" t="s">
        <v>866</v>
      </c>
      <c r="C615" s="167">
        <v>1258.19</v>
      </c>
      <c r="D615" s="165">
        <v>116862</v>
      </c>
      <c r="E615" s="167">
        <v>114442.22</v>
      </c>
      <c r="F615" s="167">
        <v>2419.78</v>
      </c>
      <c r="G615" s="160">
        <v>100</v>
      </c>
      <c r="H615" s="165">
        <v>27947</v>
      </c>
      <c r="I615" s="161">
        <v>27947</v>
      </c>
      <c r="J615" s="160">
        <v>100</v>
      </c>
      <c r="K615" s="165">
        <v>0</v>
      </c>
      <c r="L615" s="165">
        <v>0</v>
      </c>
      <c r="M615" s="160">
        <v>0</v>
      </c>
      <c r="N615" s="167">
        <v>0</v>
      </c>
      <c r="O615" s="165">
        <v>3500</v>
      </c>
      <c r="P615" s="165">
        <v>0</v>
      </c>
      <c r="Q615" s="165">
        <v>0</v>
      </c>
      <c r="R615" s="159">
        <v>0</v>
      </c>
    </row>
    <row r="616" spans="1:18" ht="12.75">
      <c r="A616" s="166">
        <v>9666</v>
      </c>
      <c r="B616" s="166" t="s">
        <v>867</v>
      </c>
      <c r="C616" s="167">
        <v>165.28</v>
      </c>
      <c r="D616" s="165">
        <v>13368</v>
      </c>
      <c r="E616" s="167">
        <v>13091.2</v>
      </c>
      <c r="F616" s="167">
        <v>276.8</v>
      </c>
      <c r="G616" s="160">
        <v>100</v>
      </c>
      <c r="H616" s="165">
        <v>25498</v>
      </c>
      <c r="I616" s="161">
        <v>25498</v>
      </c>
      <c r="J616" s="160">
        <v>100</v>
      </c>
      <c r="K616" s="165">
        <v>0</v>
      </c>
      <c r="L616" s="165">
        <v>0</v>
      </c>
      <c r="M616" s="160">
        <v>0</v>
      </c>
      <c r="N616" s="167">
        <v>0</v>
      </c>
      <c r="O616" s="165">
        <v>0</v>
      </c>
      <c r="P616" s="165">
        <v>0</v>
      </c>
      <c r="Q616" s="165">
        <v>0</v>
      </c>
      <c r="R616" s="159">
        <v>0</v>
      </c>
    </row>
    <row r="617" spans="1:18" ht="12.75">
      <c r="A617" s="166">
        <v>9668</v>
      </c>
      <c r="B617" s="166" t="s">
        <v>868</v>
      </c>
      <c r="C617" s="167">
        <v>72.86</v>
      </c>
      <c r="D617" s="165">
        <v>7541</v>
      </c>
      <c r="E617" s="167">
        <v>7384.85</v>
      </c>
      <c r="F617" s="167">
        <v>156.15</v>
      </c>
      <c r="G617" s="160">
        <v>100</v>
      </c>
      <c r="H617" s="165">
        <v>12936</v>
      </c>
      <c r="I617" s="161">
        <v>12936</v>
      </c>
      <c r="J617" s="160">
        <v>100</v>
      </c>
      <c r="K617" s="165">
        <v>0</v>
      </c>
      <c r="L617" s="165">
        <v>0</v>
      </c>
      <c r="M617" s="160">
        <v>0</v>
      </c>
      <c r="N617" s="167">
        <v>0</v>
      </c>
      <c r="O617" s="165">
        <v>0</v>
      </c>
      <c r="P617" s="165">
        <v>0</v>
      </c>
      <c r="Q617" s="165">
        <v>0</v>
      </c>
      <c r="R617" s="159">
        <v>0</v>
      </c>
    </row>
    <row r="618" spans="1:18" ht="12.75">
      <c r="A618" s="166">
        <v>9670</v>
      </c>
      <c r="B618" s="166" t="s">
        <v>869</v>
      </c>
      <c r="C618" s="167">
        <v>237.27</v>
      </c>
      <c r="D618" s="165">
        <v>20368</v>
      </c>
      <c r="E618" s="167">
        <v>19946.25</v>
      </c>
      <c r="F618" s="167">
        <v>421.75</v>
      </c>
      <c r="G618" s="160">
        <v>100</v>
      </c>
      <c r="H618" s="165">
        <v>36273</v>
      </c>
      <c r="I618" s="161">
        <v>36273</v>
      </c>
      <c r="J618" s="160">
        <v>100</v>
      </c>
      <c r="K618" s="165">
        <v>0</v>
      </c>
      <c r="L618" s="165">
        <v>0</v>
      </c>
      <c r="M618" s="160">
        <v>0</v>
      </c>
      <c r="N618" s="167">
        <v>0</v>
      </c>
      <c r="O618" s="165">
        <v>3354</v>
      </c>
      <c r="P618" s="165">
        <v>0</v>
      </c>
      <c r="Q618" s="165">
        <v>0</v>
      </c>
      <c r="R618" s="159">
        <v>0</v>
      </c>
    </row>
    <row r="619" spans="1:18" ht="12.75">
      <c r="A619" s="166">
        <v>9672</v>
      </c>
      <c r="B619" s="166" t="s">
        <v>870</v>
      </c>
      <c r="C619" s="167">
        <v>912.64</v>
      </c>
      <c r="D619" s="165">
        <v>71202</v>
      </c>
      <c r="E619" s="167">
        <v>69727.67</v>
      </c>
      <c r="F619" s="167">
        <v>1474.33</v>
      </c>
      <c r="G619" s="160">
        <v>100</v>
      </c>
      <c r="H619" s="165">
        <v>14845</v>
      </c>
      <c r="I619" s="161">
        <v>14845</v>
      </c>
      <c r="J619" s="160">
        <v>100</v>
      </c>
      <c r="K619" s="165">
        <v>0</v>
      </c>
      <c r="L619" s="165">
        <v>0</v>
      </c>
      <c r="M619" s="160">
        <v>0</v>
      </c>
      <c r="N619" s="167">
        <v>0</v>
      </c>
      <c r="O619" s="165">
        <v>0</v>
      </c>
      <c r="P619" s="165">
        <v>0</v>
      </c>
      <c r="Q619" s="165">
        <v>0</v>
      </c>
      <c r="R619" s="159">
        <v>0</v>
      </c>
    </row>
    <row r="620" spans="1:18" ht="12.75">
      <c r="A620" s="166">
        <v>9676</v>
      </c>
      <c r="B620" s="166" t="s">
        <v>871</v>
      </c>
      <c r="C620" s="167">
        <v>84.7</v>
      </c>
      <c r="D620" s="165">
        <v>6948</v>
      </c>
      <c r="E620" s="167">
        <v>6804.13</v>
      </c>
      <c r="F620" s="167">
        <v>143.87</v>
      </c>
      <c r="G620" s="160">
        <v>100</v>
      </c>
      <c r="H620" s="165">
        <v>16250</v>
      </c>
      <c r="I620" s="161">
        <v>16250</v>
      </c>
      <c r="J620" s="160">
        <v>100</v>
      </c>
      <c r="K620" s="165">
        <v>0</v>
      </c>
      <c r="L620" s="165">
        <v>0</v>
      </c>
      <c r="M620" s="160">
        <v>0</v>
      </c>
      <c r="N620" s="167">
        <v>0</v>
      </c>
      <c r="O620" s="165">
        <v>0</v>
      </c>
      <c r="P620" s="165">
        <v>0</v>
      </c>
      <c r="Q620" s="165">
        <v>0</v>
      </c>
      <c r="R620" s="159">
        <v>0</v>
      </c>
    </row>
    <row r="621" spans="1:18" ht="12.75">
      <c r="A621" s="166">
        <v>9678</v>
      </c>
      <c r="B621" s="166" t="s">
        <v>872</v>
      </c>
      <c r="C621" s="167">
        <v>433.22</v>
      </c>
      <c r="D621" s="165">
        <v>39297</v>
      </c>
      <c r="E621" s="167">
        <v>38483.3</v>
      </c>
      <c r="F621" s="167">
        <v>813.7</v>
      </c>
      <c r="G621" s="160">
        <v>100</v>
      </c>
      <c r="H621" s="165">
        <v>51508</v>
      </c>
      <c r="I621" s="161">
        <v>51508</v>
      </c>
      <c r="J621" s="160">
        <v>100</v>
      </c>
      <c r="K621" s="165">
        <v>0</v>
      </c>
      <c r="L621" s="165">
        <v>0</v>
      </c>
      <c r="M621" s="160">
        <v>0</v>
      </c>
      <c r="N621" s="167">
        <v>0</v>
      </c>
      <c r="O621" s="165">
        <v>3500</v>
      </c>
      <c r="P621" s="165">
        <v>0</v>
      </c>
      <c r="Q621" s="165">
        <v>0</v>
      </c>
      <c r="R621" s="159">
        <v>0</v>
      </c>
    </row>
    <row r="622" spans="1:18" ht="12.75">
      <c r="A622" s="166">
        <v>9682</v>
      </c>
      <c r="B622" s="166" t="s">
        <v>873</v>
      </c>
      <c r="C622" s="167">
        <v>68.33</v>
      </c>
      <c r="D622" s="165">
        <v>5891</v>
      </c>
      <c r="E622" s="167">
        <v>5769.02</v>
      </c>
      <c r="F622" s="167">
        <v>121.98</v>
      </c>
      <c r="G622" s="160">
        <v>100</v>
      </c>
      <c r="H622" s="165">
        <v>27740</v>
      </c>
      <c r="I622" s="161">
        <v>27740</v>
      </c>
      <c r="J622" s="160">
        <v>100</v>
      </c>
      <c r="K622" s="165">
        <v>0</v>
      </c>
      <c r="L622" s="165">
        <v>0</v>
      </c>
      <c r="M622" s="160">
        <v>0</v>
      </c>
      <c r="N622" s="167">
        <v>0</v>
      </c>
      <c r="O622" s="165">
        <v>0</v>
      </c>
      <c r="P622" s="165">
        <v>0</v>
      </c>
      <c r="Q622" s="165">
        <v>0</v>
      </c>
      <c r="R622" s="159">
        <v>0</v>
      </c>
    </row>
    <row r="623" spans="1:18" ht="12.75">
      <c r="A623" s="166">
        <v>9684</v>
      </c>
      <c r="B623" s="166" t="s">
        <v>874</v>
      </c>
      <c r="C623" s="167">
        <v>244.32</v>
      </c>
      <c r="D623" s="165">
        <v>21713</v>
      </c>
      <c r="E623" s="167">
        <v>21263.4</v>
      </c>
      <c r="F623" s="167">
        <v>449.6</v>
      </c>
      <c r="G623" s="160">
        <v>100</v>
      </c>
      <c r="H623" s="165">
        <v>21968</v>
      </c>
      <c r="I623" s="161">
        <v>21968</v>
      </c>
      <c r="J623" s="160">
        <v>100</v>
      </c>
      <c r="K623" s="165">
        <v>0</v>
      </c>
      <c r="L623" s="165">
        <v>0</v>
      </c>
      <c r="M623" s="160">
        <v>0</v>
      </c>
      <c r="N623" s="167">
        <v>0</v>
      </c>
      <c r="O623" s="165">
        <v>0</v>
      </c>
      <c r="P623" s="165">
        <v>0</v>
      </c>
      <c r="Q623" s="165">
        <v>0</v>
      </c>
      <c r="R623" s="159">
        <v>0</v>
      </c>
    </row>
    <row r="624" spans="1:18" ht="12.75">
      <c r="A624" s="166">
        <v>9688</v>
      </c>
      <c r="B624" s="166" t="s">
        <v>875</v>
      </c>
      <c r="C624" s="167">
        <v>310.62</v>
      </c>
      <c r="D624" s="165">
        <v>35953</v>
      </c>
      <c r="E624" s="167">
        <v>35208.55</v>
      </c>
      <c r="F624" s="167">
        <v>744.45</v>
      </c>
      <c r="G624" s="160">
        <v>100</v>
      </c>
      <c r="H624" s="165">
        <v>29799</v>
      </c>
      <c r="I624" s="161">
        <v>29799</v>
      </c>
      <c r="J624" s="160">
        <v>100</v>
      </c>
      <c r="K624" s="165">
        <v>0</v>
      </c>
      <c r="L624" s="165">
        <v>0</v>
      </c>
      <c r="M624" s="160">
        <v>0</v>
      </c>
      <c r="N624" s="167">
        <v>0</v>
      </c>
      <c r="O624" s="165">
        <v>0</v>
      </c>
      <c r="P624" s="165">
        <v>0</v>
      </c>
      <c r="Q624" s="165">
        <v>0</v>
      </c>
      <c r="R624" s="159">
        <v>0</v>
      </c>
    </row>
    <row r="625" spans="1:18" ht="12.75">
      <c r="A625" s="166">
        <v>9690</v>
      </c>
      <c r="B625" s="166" t="s">
        <v>876</v>
      </c>
      <c r="C625" s="167">
        <v>2145.83</v>
      </c>
      <c r="D625" s="165">
        <v>185289</v>
      </c>
      <c r="E625" s="167">
        <v>181452.35</v>
      </c>
      <c r="F625" s="167">
        <v>3836.65</v>
      </c>
      <c r="G625" s="160">
        <v>100</v>
      </c>
      <c r="H625" s="165">
        <v>0</v>
      </c>
      <c r="I625" s="161">
        <v>0</v>
      </c>
      <c r="J625" s="160">
        <v>0</v>
      </c>
      <c r="K625" s="165">
        <v>0</v>
      </c>
      <c r="L625" s="165">
        <v>0</v>
      </c>
      <c r="M625" s="160">
        <v>0</v>
      </c>
      <c r="N625" s="167">
        <v>88000</v>
      </c>
      <c r="O625" s="165">
        <v>0</v>
      </c>
      <c r="P625" s="165">
        <v>0</v>
      </c>
      <c r="Q625" s="165">
        <v>0</v>
      </c>
      <c r="R625" s="159">
        <v>0</v>
      </c>
    </row>
    <row r="626" spans="1:18" ht="12.75">
      <c r="A626" s="166">
        <v>9692</v>
      </c>
      <c r="B626" s="166" t="s">
        <v>877</v>
      </c>
      <c r="C626" s="167">
        <v>40.04</v>
      </c>
      <c r="D626" s="165">
        <v>3496</v>
      </c>
      <c r="E626" s="167">
        <v>3423.61</v>
      </c>
      <c r="F626" s="167">
        <v>72.39</v>
      </c>
      <c r="G626" s="160">
        <v>100</v>
      </c>
      <c r="H626" s="165">
        <v>25716</v>
      </c>
      <c r="I626" s="161">
        <v>25716</v>
      </c>
      <c r="J626" s="160">
        <v>100</v>
      </c>
      <c r="K626" s="165">
        <v>0</v>
      </c>
      <c r="L626" s="165">
        <v>0</v>
      </c>
      <c r="M626" s="160">
        <v>0</v>
      </c>
      <c r="N626" s="167">
        <v>0</v>
      </c>
      <c r="O626" s="165">
        <v>0</v>
      </c>
      <c r="P626" s="165">
        <v>0</v>
      </c>
      <c r="Q626" s="165">
        <v>0</v>
      </c>
      <c r="R626" s="159">
        <v>0</v>
      </c>
    </row>
    <row r="627" spans="1:18" ht="12.75">
      <c r="A627" s="166">
        <v>9694</v>
      </c>
      <c r="B627" s="166" t="s">
        <v>878</v>
      </c>
      <c r="C627" s="167">
        <v>221.57</v>
      </c>
      <c r="D627" s="165">
        <v>20058</v>
      </c>
      <c r="E627" s="167">
        <v>19642.67</v>
      </c>
      <c r="F627" s="167">
        <v>415.33</v>
      </c>
      <c r="G627" s="160">
        <v>100</v>
      </c>
      <c r="H627" s="165">
        <v>21414</v>
      </c>
      <c r="I627" s="161">
        <v>21414</v>
      </c>
      <c r="J627" s="160">
        <v>100</v>
      </c>
      <c r="K627" s="165">
        <v>0</v>
      </c>
      <c r="L627" s="165">
        <v>0</v>
      </c>
      <c r="M627" s="160">
        <v>0</v>
      </c>
      <c r="N627" s="167">
        <v>0</v>
      </c>
      <c r="O627" s="165">
        <v>0</v>
      </c>
      <c r="P627" s="165">
        <v>0</v>
      </c>
      <c r="Q627" s="165">
        <v>0</v>
      </c>
      <c r="R627" s="159">
        <v>0</v>
      </c>
    </row>
    <row r="628" spans="1:18" ht="12.75">
      <c r="A628" s="166">
        <v>9696</v>
      </c>
      <c r="B628" s="166" t="s">
        <v>879</v>
      </c>
      <c r="C628" s="167">
        <v>402.14</v>
      </c>
      <c r="D628" s="165">
        <v>34243</v>
      </c>
      <c r="E628" s="167">
        <v>33533.95</v>
      </c>
      <c r="F628" s="167">
        <v>709.05</v>
      </c>
      <c r="G628" s="160">
        <v>100</v>
      </c>
      <c r="H628" s="165">
        <v>15104</v>
      </c>
      <c r="I628" s="161">
        <v>15104</v>
      </c>
      <c r="J628" s="160">
        <v>100</v>
      </c>
      <c r="K628" s="165">
        <v>0</v>
      </c>
      <c r="L628" s="165">
        <v>0</v>
      </c>
      <c r="M628" s="160">
        <v>0</v>
      </c>
      <c r="N628" s="167">
        <v>0</v>
      </c>
      <c r="O628" s="165">
        <v>0</v>
      </c>
      <c r="P628" s="165">
        <v>0</v>
      </c>
      <c r="Q628" s="165">
        <v>0</v>
      </c>
      <c r="R628" s="159">
        <v>0</v>
      </c>
    </row>
    <row r="629" spans="1:19" s="163" customFormat="1" ht="18" customHeight="1">
      <c r="A629" s="168"/>
      <c r="B629" s="157" t="s">
        <v>880</v>
      </c>
      <c r="C629" s="158">
        <v>38344.14</v>
      </c>
      <c r="D629" s="159">
        <v>3459428</v>
      </c>
      <c r="E629" s="158">
        <v>3387796.05</v>
      </c>
      <c r="F629" s="158">
        <v>71631.95</v>
      </c>
      <c r="G629" s="160">
        <v>100</v>
      </c>
      <c r="H629" s="159">
        <v>1310275</v>
      </c>
      <c r="I629" s="159">
        <v>1310275</v>
      </c>
      <c r="J629" s="160">
        <v>100</v>
      </c>
      <c r="K629" s="159">
        <v>204246</v>
      </c>
      <c r="L629" s="159">
        <v>204246</v>
      </c>
      <c r="M629" s="160">
        <v>100</v>
      </c>
      <c r="N629" s="158">
        <v>98000</v>
      </c>
      <c r="O629" s="159">
        <v>21465</v>
      </c>
      <c r="P629" s="159">
        <v>13726</v>
      </c>
      <c r="Q629" s="159">
        <v>2851506</v>
      </c>
      <c r="R629" s="159">
        <v>2851506</v>
      </c>
      <c r="S629" s="159">
        <v>0</v>
      </c>
    </row>
    <row r="630" spans="1:19" s="163" customFormat="1" ht="18" customHeight="1">
      <c r="A630" s="168"/>
      <c r="B630" s="157" t="s">
        <v>881</v>
      </c>
      <c r="C630" s="158"/>
      <c r="D630" s="159"/>
      <c r="E630" s="158"/>
      <c r="F630" s="158"/>
      <c r="G630" s="160">
        <v>0</v>
      </c>
      <c r="H630" s="159"/>
      <c r="I630" s="161"/>
      <c r="J630" s="160">
        <v>0</v>
      </c>
      <c r="K630" s="159"/>
      <c r="L630" s="159"/>
      <c r="M630" s="160">
        <v>0</v>
      </c>
      <c r="N630" s="158"/>
      <c r="O630" s="159"/>
      <c r="P630" s="159"/>
      <c r="Q630" s="159"/>
      <c r="R630" s="159"/>
      <c r="S630" s="162"/>
    </row>
    <row r="631" spans="1:18" ht="12.75">
      <c r="A631" s="166">
        <v>9800</v>
      </c>
      <c r="B631" s="166" t="s">
        <v>882</v>
      </c>
      <c r="C631" s="167">
        <v>0</v>
      </c>
      <c r="D631" s="165">
        <v>0</v>
      </c>
      <c r="E631" s="167">
        <v>0</v>
      </c>
      <c r="F631" s="167">
        <v>0</v>
      </c>
      <c r="G631" s="160">
        <v>0</v>
      </c>
      <c r="H631" s="165">
        <v>136311</v>
      </c>
      <c r="I631" s="161">
        <v>136311</v>
      </c>
      <c r="J631" s="160">
        <v>100</v>
      </c>
      <c r="K631" s="165">
        <v>0</v>
      </c>
      <c r="L631" s="165">
        <v>0</v>
      </c>
      <c r="M631" s="160">
        <v>0</v>
      </c>
      <c r="N631" s="167">
        <v>0</v>
      </c>
      <c r="O631" s="165">
        <v>0</v>
      </c>
      <c r="P631" s="165">
        <v>0</v>
      </c>
      <c r="Q631" s="165">
        <v>693101</v>
      </c>
      <c r="R631" s="165">
        <v>693101</v>
      </c>
    </row>
    <row r="632" spans="1:18" ht="12.75">
      <c r="A632" s="166">
        <v>9813</v>
      </c>
      <c r="B632" s="166" t="s">
        <v>883</v>
      </c>
      <c r="C632" s="167">
        <v>1246.6</v>
      </c>
      <c r="D632" s="165">
        <v>80316</v>
      </c>
      <c r="E632" s="167">
        <v>78652.95</v>
      </c>
      <c r="F632" s="167">
        <v>1663.05</v>
      </c>
      <c r="G632" s="160">
        <v>100</v>
      </c>
      <c r="H632" s="165">
        <v>4483</v>
      </c>
      <c r="I632" s="161">
        <v>4483</v>
      </c>
      <c r="J632" s="160">
        <v>100</v>
      </c>
      <c r="K632" s="165">
        <v>0</v>
      </c>
      <c r="L632" s="165">
        <v>0</v>
      </c>
      <c r="M632" s="160">
        <v>0</v>
      </c>
      <c r="N632" s="167">
        <v>0</v>
      </c>
      <c r="O632" s="165">
        <v>0</v>
      </c>
      <c r="P632" s="165">
        <v>0</v>
      </c>
      <c r="Q632" s="165">
        <v>0</v>
      </c>
      <c r="R632" s="165">
        <v>0</v>
      </c>
    </row>
    <row r="633" spans="1:18" ht="12.75">
      <c r="A633" s="166">
        <v>9844</v>
      </c>
      <c r="B633" s="166" t="s">
        <v>884</v>
      </c>
      <c r="C633" s="167">
        <v>514.31</v>
      </c>
      <c r="D633" s="165">
        <v>46580</v>
      </c>
      <c r="E633" s="167">
        <v>45615.5</v>
      </c>
      <c r="F633" s="167">
        <v>964.5</v>
      </c>
      <c r="G633" s="160">
        <v>100</v>
      </c>
      <c r="H633" s="165">
        <v>0</v>
      </c>
      <c r="I633" s="161">
        <v>0</v>
      </c>
      <c r="J633" s="160">
        <v>0</v>
      </c>
      <c r="K633" s="165">
        <v>6084</v>
      </c>
      <c r="L633" s="165">
        <v>6084</v>
      </c>
      <c r="M633" s="160">
        <v>100</v>
      </c>
      <c r="N633" s="167">
        <v>0</v>
      </c>
      <c r="O633" s="165">
        <v>0</v>
      </c>
      <c r="P633" s="165">
        <v>0</v>
      </c>
      <c r="Q633" s="165">
        <v>2000</v>
      </c>
      <c r="R633" s="165">
        <v>2000</v>
      </c>
    </row>
    <row r="634" spans="1:18" ht="12.75">
      <c r="A634" s="166">
        <v>9850</v>
      </c>
      <c r="B634" s="166" t="s">
        <v>885</v>
      </c>
      <c r="C634" s="167">
        <v>151.93</v>
      </c>
      <c r="D634" s="165">
        <v>22516</v>
      </c>
      <c r="E634" s="167">
        <v>22049.78</v>
      </c>
      <c r="F634" s="167">
        <v>466.22</v>
      </c>
      <c r="G634" s="160">
        <v>100</v>
      </c>
      <c r="H634" s="165">
        <v>0</v>
      </c>
      <c r="I634" s="161">
        <v>0</v>
      </c>
      <c r="J634" s="160">
        <v>0</v>
      </c>
      <c r="K634" s="165">
        <v>477</v>
      </c>
      <c r="L634" s="165">
        <v>477</v>
      </c>
      <c r="M634" s="160">
        <v>100</v>
      </c>
      <c r="N634" s="167">
        <v>25500</v>
      </c>
      <c r="O634" s="165">
        <v>0</v>
      </c>
      <c r="P634" s="165">
        <v>0</v>
      </c>
      <c r="Q634" s="165">
        <v>0</v>
      </c>
      <c r="R634" s="159">
        <v>0</v>
      </c>
    </row>
    <row r="635" spans="1:18" ht="12.75">
      <c r="A635" s="166">
        <v>9856</v>
      </c>
      <c r="B635" s="166" t="s">
        <v>886</v>
      </c>
      <c r="C635" s="167">
        <v>592.48</v>
      </c>
      <c r="D635" s="165">
        <v>55550</v>
      </c>
      <c r="E635" s="167">
        <v>54399.77</v>
      </c>
      <c r="F635" s="167">
        <v>1150.23</v>
      </c>
      <c r="G635" s="160">
        <v>100</v>
      </c>
      <c r="H635" s="165">
        <v>0</v>
      </c>
      <c r="I635" s="161">
        <v>0</v>
      </c>
      <c r="J635" s="160">
        <v>0</v>
      </c>
      <c r="K635" s="165">
        <v>0</v>
      </c>
      <c r="L635" s="165">
        <v>0</v>
      </c>
      <c r="M635" s="160">
        <v>0</v>
      </c>
      <c r="N635" s="167">
        <v>0</v>
      </c>
      <c r="O635" s="165">
        <v>0</v>
      </c>
      <c r="P635" s="165">
        <v>0</v>
      </c>
      <c r="Q635" s="165">
        <v>0</v>
      </c>
      <c r="R635" s="159">
        <v>0</v>
      </c>
    </row>
    <row r="636" spans="1:18" ht="12.75">
      <c r="A636" s="166">
        <v>9860</v>
      </c>
      <c r="B636" s="166" t="s">
        <v>887</v>
      </c>
      <c r="C636" s="167">
        <v>758.92</v>
      </c>
      <c r="D636" s="165">
        <v>70561</v>
      </c>
      <c r="E636" s="167">
        <v>69099.94</v>
      </c>
      <c r="F636" s="167">
        <v>1461.06</v>
      </c>
      <c r="G636" s="160">
        <v>100</v>
      </c>
      <c r="H636" s="165">
        <v>931</v>
      </c>
      <c r="I636" s="161">
        <v>931</v>
      </c>
      <c r="J636" s="160">
        <v>100</v>
      </c>
      <c r="K636" s="165">
        <v>0</v>
      </c>
      <c r="L636" s="165">
        <v>0</v>
      </c>
      <c r="M636" s="160">
        <v>0</v>
      </c>
      <c r="N636" s="167">
        <v>0</v>
      </c>
      <c r="O636" s="165">
        <v>0</v>
      </c>
      <c r="P636" s="165">
        <v>4725</v>
      </c>
      <c r="Q636" s="165">
        <v>0</v>
      </c>
      <c r="R636" s="159">
        <v>0</v>
      </c>
    </row>
    <row r="637" spans="1:18" ht="12.75">
      <c r="A637" s="166">
        <v>9866</v>
      </c>
      <c r="B637" s="166" t="s">
        <v>888</v>
      </c>
      <c r="C637" s="167">
        <v>2383.87</v>
      </c>
      <c r="D637" s="165">
        <v>174652</v>
      </c>
      <c r="E637" s="167">
        <v>171035.6</v>
      </c>
      <c r="F637" s="167">
        <v>3616.4</v>
      </c>
      <c r="G637" s="160">
        <v>100</v>
      </c>
      <c r="H637" s="165">
        <v>0</v>
      </c>
      <c r="I637" s="161">
        <v>0</v>
      </c>
      <c r="J637" s="160">
        <v>0</v>
      </c>
      <c r="K637" s="165">
        <v>44570</v>
      </c>
      <c r="L637" s="165">
        <v>44570</v>
      </c>
      <c r="M637" s="160">
        <v>100</v>
      </c>
      <c r="N637" s="167">
        <v>0</v>
      </c>
      <c r="O637" s="165">
        <v>1043</v>
      </c>
      <c r="P637" s="165">
        <v>0</v>
      </c>
      <c r="Q637" s="165">
        <v>0</v>
      </c>
      <c r="R637" s="159">
        <v>0</v>
      </c>
    </row>
    <row r="638" spans="1:18" ht="12.75">
      <c r="A638" s="166">
        <v>9870</v>
      </c>
      <c r="B638" s="166" t="s">
        <v>889</v>
      </c>
      <c r="C638" s="167">
        <v>1236.96</v>
      </c>
      <c r="D638" s="165">
        <v>125678</v>
      </c>
      <c r="E638" s="167">
        <v>123075.67</v>
      </c>
      <c r="F638" s="167">
        <v>2602.33</v>
      </c>
      <c r="G638" s="160">
        <v>100</v>
      </c>
      <c r="H638" s="165">
        <v>6004</v>
      </c>
      <c r="I638" s="161">
        <v>6004</v>
      </c>
      <c r="J638" s="160">
        <v>100</v>
      </c>
      <c r="K638" s="165">
        <v>0</v>
      </c>
      <c r="L638" s="165">
        <v>0</v>
      </c>
      <c r="M638" s="160">
        <v>0</v>
      </c>
      <c r="N638" s="167">
        <v>0</v>
      </c>
      <c r="O638" s="165">
        <v>0</v>
      </c>
      <c r="P638" s="165">
        <v>0</v>
      </c>
      <c r="Q638" s="165">
        <v>0</v>
      </c>
      <c r="R638" s="159">
        <v>0</v>
      </c>
    </row>
    <row r="639" spans="1:18" ht="12.75">
      <c r="A639" s="166">
        <v>9874</v>
      </c>
      <c r="B639" s="166" t="s">
        <v>890</v>
      </c>
      <c r="C639" s="167">
        <v>262.6</v>
      </c>
      <c r="D639" s="165">
        <v>32491</v>
      </c>
      <c r="E639" s="167">
        <v>31818.23</v>
      </c>
      <c r="F639" s="167">
        <v>672.77</v>
      </c>
      <c r="G639" s="160">
        <v>100</v>
      </c>
      <c r="H639" s="165">
        <v>0</v>
      </c>
      <c r="I639" s="161">
        <v>0</v>
      </c>
      <c r="J639" s="160">
        <v>0</v>
      </c>
      <c r="K639" s="165">
        <v>0</v>
      </c>
      <c r="L639" s="165">
        <v>0</v>
      </c>
      <c r="M639" s="160">
        <v>0</v>
      </c>
      <c r="N639" s="167">
        <v>0</v>
      </c>
      <c r="O639" s="165">
        <v>0</v>
      </c>
      <c r="P639" s="165">
        <v>0</v>
      </c>
      <c r="Q639" s="165">
        <v>0</v>
      </c>
      <c r="R639" s="159">
        <v>0</v>
      </c>
    </row>
    <row r="640" spans="1:18" ht="12.75">
      <c r="A640" s="166">
        <v>9878</v>
      </c>
      <c r="B640" s="166" t="s">
        <v>891</v>
      </c>
      <c r="C640" s="167">
        <v>446.61</v>
      </c>
      <c r="D640" s="165">
        <v>39267</v>
      </c>
      <c r="E640" s="167">
        <v>38453.93</v>
      </c>
      <c r="F640" s="167">
        <v>813.07</v>
      </c>
      <c r="G640" s="160">
        <v>100</v>
      </c>
      <c r="H640" s="165">
        <v>0</v>
      </c>
      <c r="I640" s="161">
        <v>0</v>
      </c>
      <c r="J640" s="160">
        <v>0</v>
      </c>
      <c r="K640" s="165">
        <v>2018</v>
      </c>
      <c r="L640" s="165">
        <v>2018</v>
      </c>
      <c r="M640" s="160">
        <v>100</v>
      </c>
      <c r="N640" s="167">
        <v>0</v>
      </c>
      <c r="O640" s="165">
        <v>0</v>
      </c>
      <c r="P640" s="165">
        <v>0</v>
      </c>
      <c r="Q640" s="165">
        <v>0</v>
      </c>
      <c r="R640" s="159">
        <v>0</v>
      </c>
    </row>
    <row r="641" spans="1:18" ht="12.75" customHeight="1">
      <c r="A641" s="166">
        <v>9884</v>
      </c>
      <c r="B641" s="166" t="s">
        <v>892</v>
      </c>
      <c r="C641" s="167">
        <v>1977.77</v>
      </c>
      <c r="D641" s="165">
        <v>140536</v>
      </c>
      <c r="E641" s="167">
        <v>137626.02</v>
      </c>
      <c r="F641" s="167">
        <v>2909.98</v>
      </c>
      <c r="G641" s="160">
        <v>100</v>
      </c>
      <c r="H641" s="165">
        <v>0</v>
      </c>
      <c r="I641" s="161">
        <v>0</v>
      </c>
      <c r="J641" s="160">
        <v>0</v>
      </c>
      <c r="K641" s="165">
        <v>9114</v>
      </c>
      <c r="L641" s="165">
        <v>9114</v>
      </c>
      <c r="M641" s="160">
        <v>100</v>
      </c>
      <c r="N641" s="167">
        <v>0</v>
      </c>
      <c r="O641" s="165">
        <v>3500</v>
      </c>
      <c r="P641" s="165">
        <v>0</v>
      </c>
      <c r="Q641" s="165">
        <v>0</v>
      </c>
      <c r="R641" s="159">
        <v>0</v>
      </c>
    </row>
    <row r="642" spans="1:18" ht="12.75">
      <c r="A642" s="166">
        <v>9890</v>
      </c>
      <c r="B642" s="166" t="s">
        <v>893</v>
      </c>
      <c r="C642" s="167">
        <v>393.4</v>
      </c>
      <c r="D642" s="165">
        <v>39336</v>
      </c>
      <c r="E642" s="167">
        <v>38521.5</v>
      </c>
      <c r="F642" s="167">
        <v>814.5</v>
      </c>
      <c r="G642" s="160">
        <v>100</v>
      </c>
      <c r="H642" s="165">
        <v>0</v>
      </c>
      <c r="I642" s="161">
        <v>0</v>
      </c>
      <c r="J642" s="160">
        <v>0</v>
      </c>
      <c r="K642" s="165">
        <v>4336</v>
      </c>
      <c r="L642" s="165">
        <v>4336</v>
      </c>
      <c r="M642" s="160">
        <v>100</v>
      </c>
      <c r="N642" s="167">
        <v>0</v>
      </c>
      <c r="O642" s="165">
        <v>0</v>
      </c>
      <c r="P642" s="165">
        <v>0</v>
      </c>
      <c r="Q642" s="165">
        <v>0</v>
      </c>
      <c r="R642" s="159">
        <v>0</v>
      </c>
    </row>
    <row r="643" spans="1:18" ht="12.75">
      <c r="A643" s="166">
        <v>9894</v>
      </c>
      <c r="B643" s="166" t="s">
        <v>894</v>
      </c>
      <c r="C643" s="167">
        <v>155.41</v>
      </c>
      <c r="D643" s="165">
        <v>30944</v>
      </c>
      <c r="E643" s="167">
        <v>30303.26</v>
      </c>
      <c r="F643" s="167">
        <v>640.74</v>
      </c>
      <c r="G643" s="160">
        <v>100</v>
      </c>
      <c r="H643" s="165">
        <v>0</v>
      </c>
      <c r="I643" s="161">
        <v>0</v>
      </c>
      <c r="J643" s="160">
        <v>0</v>
      </c>
      <c r="K643" s="165">
        <v>0</v>
      </c>
      <c r="L643" s="165">
        <v>0</v>
      </c>
      <c r="M643" s="160">
        <v>0</v>
      </c>
      <c r="N643" s="167">
        <v>0</v>
      </c>
      <c r="O643" s="165">
        <v>0</v>
      </c>
      <c r="P643" s="165">
        <v>0</v>
      </c>
      <c r="Q643" s="165">
        <v>0</v>
      </c>
      <c r="R643" s="159">
        <v>0</v>
      </c>
    </row>
    <row r="644" spans="1:19" s="163" customFormat="1" ht="18" customHeight="1">
      <c r="A644" s="159"/>
      <c r="B644" s="157" t="s">
        <v>895</v>
      </c>
      <c r="C644" s="158">
        <v>10120.86</v>
      </c>
      <c r="D644" s="159">
        <v>858427</v>
      </c>
      <c r="E644" s="158">
        <v>840652.15</v>
      </c>
      <c r="F644" s="158">
        <v>17774.85</v>
      </c>
      <c r="G644" s="160">
        <v>100</v>
      </c>
      <c r="H644" s="159">
        <v>147729</v>
      </c>
      <c r="I644" s="159">
        <v>147729</v>
      </c>
      <c r="J644" s="160">
        <v>100</v>
      </c>
      <c r="K644" s="159">
        <v>66599</v>
      </c>
      <c r="L644" s="159">
        <v>66599</v>
      </c>
      <c r="M644" s="160">
        <v>100</v>
      </c>
      <c r="N644" s="158">
        <v>25500</v>
      </c>
      <c r="O644" s="159">
        <v>4543</v>
      </c>
      <c r="P644" s="159">
        <v>4725</v>
      </c>
      <c r="Q644" s="159">
        <v>695101</v>
      </c>
      <c r="R644" s="159">
        <v>695101</v>
      </c>
      <c r="S644" s="159">
        <v>0</v>
      </c>
    </row>
    <row r="645" spans="2:19" s="168" customFormat="1" ht="14.25" customHeight="1">
      <c r="B645" s="169" t="s">
        <v>896</v>
      </c>
      <c r="C645" s="158">
        <v>1109690.77</v>
      </c>
      <c r="D645" s="159">
        <v>93036700</v>
      </c>
      <c r="E645" s="158">
        <v>91110254.61999992</v>
      </c>
      <c r="F645" s="158">
        <v>1926445.38</v>
      </c>
      <c r="G645" s="160">
        <v>100</v>
      </c>
      <c r="H645" s="159">
        <v>30154504</v>
      </c>
      <c r="I645" s="159">
        <v>30154504</v>
      </c>
      <c r="J645" s="160">
        <v>100</v>
      </c>
      <c r="K645" s="159">
        <v>24051494</v>
      </c>
      <c r="L645" s="159">
        <v>24051494</v>
      </c>
      <c r="M645" s="160">
        <v>100</v>
      </c>
      <c r="N645" s="158">
        <v>22276851.41</v>
      </c>
      <c r="O645" s="159">
        <v>403767</v>
      </c>
      <c r="P645" s="159">
        <v>261301</v>
      </c>
      <c r="Q645" s="159">
        <v>92538374</v>
      </c>
      <c r="R645" s="159">
        <v>92538374</v>
      </c>
      <c r="S645" s="159">
        <v>163943</v>
      </c>
    </row>
    <row r="646" spans="1:19" s="174" customFormat="1" ht="6" customHeight="1">
      <c r="A646" s="170"/>
      <c r="B646" s="171"/>
      <c r="C646" s="171">
        <v>0</v>
      </c>
      <c r="D646" s="172">
        <v>0</v>
      </c>
      <c r="E646" s="171">
        <v>0</v>
      </c>
      <c r="F646" s="171">
        <v>0</v>
      </c>
      <c r="G646" s="173"/>
      <c r="H646" s="172">
        <v>0</v>
      </c>
      <c r="I646" s="172">
        <v>0</v>
      </c>
      <c r="J646" s="173"/>
      <c r="K646" s="172">
        <v>0</v>
      </c>
      <c r="L646" s="172">
        <v>0</v>
      </c>
      <c r="M646" s="166"/>
      <c r="N646" s="171">
        <v>0</v>
      </c>
      <c r="O646" s="172">
        <v>0</v>
      </c>
      <c r="P646" s="172">
        <v>0</v>
      </c>
      <c r="Q646" s="172">
        <v>0</v>
      </c>
      <c r="R646" s="172">
        <v>0</v>
      </c>
      <c r="S646" s="172">
        <v>0</v>
      </c>
    </row>
    <row r="647" spans="2:17" ht="37.5" customHeight="1">
      <c r="B647" s="176" t="s">
        <v>897</v>
      </c>
      <c r="D647" s="162"/>
      <c r="E647" s="177"/>
      <c r="F647" s="177"/>
      <c r="H647" s="165"/>
      <c r="I647" s="179"/>
      <c r="J647" s="166"/>
      <c r="K647" s="179">
        <v>6103010</v>
      </c>
      <c r="L647" s="179">
        <v>6103010</v>
      </c>
      <c r="M647" s="166"/>
      <c r="N647" s="158"/>
      <c r="O647" s="159"/>
      <c r="P647" s="159"/>
      <c r="Q647" s="165"/>
    </row>
    <row r="648" spans="4:18" ht="15.75" hidden="1">
      <c r="D648" s="162"/>
      <c r="E648" s="180"/>
      <c r="F648" s="180"/>
      <c r="H648" s="165"/>
      <c r="I648" s="181"/>
      <c r="J648" s="166"/>
      <c r="K648" s="181"/>
      <c r="L648" s="181"/>
      <c r="M648" s="166"/>
      <c r="N648" s="174">
        <v>0</v>
      </c>
      <c r="O648" s="165"/>
      <c r="P648" s="181"/>
      <c r="Q648" s="165">
        <v>0</v>
      </c>
      <c r="R648" s="101">
        <v>0</v>
      </c>
    </row>
    <row r="649" spans="1:19" ht="21" customHeight="1">
      <c r="A649" s="182"/>
      <c r="B649" s="183" t="s">
        <v>898</v>
      </c>
      <c r="C649" s="158">
        <v>1109690.77</v>
      </c>
      <c r="D649" s="159">
        <v>93036700</v>
      </c>
      <c r="E649" s="158">
        <v>91110254.61999992</v>
      </c>
      <c r="F649" s="158">
        <v>1926445.38</v>
      </c>
      <c r="G649" s="160">
        <v>100</v>
      </c>
      <c r="H649" s="159">
        <v>30154504</v>
      </c>
      <c r="I649" s="159">
        <v>30154504</v>
      </c>
      <c r="J649" s="160">
        <v>100</v>
      </c>
      <c r="K649" s="184">
        <f>SUM(K645:K647)</f>
        <v>30154504</v>
      </c>
      <c r="L649" s="184">
        <f>SUM(L645:L647)</f>
        <v>30154504</v>
      </c>
      <c r="M649" s="166"/>
      <c r="N649" s="158">
        <v>22276851.41</v>
      </c>
      <c r="O649" s="159">
        <v>403767</v>
      </c>
      <c r="P649" s="159">
        <v>261301</v>
      </c>
      <c r="Q649" s="159">
        <v>92538374</v>
      </c>
      <c r="R649" s="159">
        <v>92538374</v>
      </c>
      <c r="S649" s="159">
        <v>163943</v>
      </c>
    </row>
    <row r="650" spans="5:17" ht="15">
      <c r="E650" s="185"/>
      <c r="F650" s="185"/>
      <c r="H650" s="165"/>
      <c r="I650" s="186"/>
      <c r="J650" s="166"/>
      <c r="K650" s="187"/>
      <c r="L650" s="187"/>
      <c r="M650" s="166"/>
      <c r="O650" s="165"/>
      <c r="P650" s="187"/>
      <c r="Q650" s="165"/>
    </row>
    <row r="651" spans="5:17" ht="12.75">
      <c r="E651" s="177"/>
      <c r="F651" s="177"/>
      <c r="H651" s="165"/>
      <c r="I651" s="179"/>
      <c r="J651" s="166"/>
      <c r="K651" s="179"/>
      <c r="L651" s="179"/>
      <c r="M651" s="166"/>
      <c r="O651" s="165"/>
      <c r="P651" s="179"/>
      <c r="Q651" s="165"/>
    </row>
    <row r="652" spans="5:17" ht="12.75">
      <c r="E652" s="177"/>
      <c r="F652" s="177"/>
      <c r="H652" s="165"/>
      <c r="I652" s="179"/>
      <c r="J652" s="166"/>
      <c r="K652" s="179"/>
      <c r="L652" s="179"/>
      <c r="M652" s="166"/>
      <c r="O652" s="165"/>
      <c r="P652" s="179"/>
      <c r="Q652" s="165"/>
    </row>
    <row r="653" spans="5:17" ht="12.75">
      <c r="E653" s="188"/>
      <c r="F653" s="188"/>
      <c r="H653" s="165"/>
      <c r="I653" s="165"/>
      <c r="J653" s="166"/>
      <c r="K653" s="165"/>
      <c r="L653" s="165"/>
      <c r="M653" s="166"/>
      <c r="O653" s="165"/>
      <c r="P653" s="165"/>
      <c r="Q653" s="165"/>
    </row>
    <row r="654" spans="5:17" ht="15.75">
      <c r="E654" s="189" t="s">
        <v>899</v>
      </c>
      <c r="F654" s="190"/>
      <c r="G654" s="191"/>
      <c r="H654" s="192"/>
      <c r="I654" s="189"/>
      <c r="J654" s="191"/>
      <c r="K654" s="189"/>
      <c r="L654" s="189" t="s">
        <v>234</v>
      </c>
      <c r="O654" s="165"/>
      <c r="P654" s="165"/>
      <c r="Q654" s="101"/>
    </row>
    <row r="655" spans="8:17" ht="12.75">
      <c r="H655" s="101"/>
      <c r="I655" s="165"/>
      <c r="K655" s="165"/>
      <c r="L655" s="165"/>
      <c r="O655" s="165"/>
      <c r="P655" s="165"/>
      <c r="Q655" s="101"/>
    </row>
    <row r="656" spans="8:17" ht="12.75">
      <c r="H656" s="101"/>
      <c r="I656" s="165"/>
      <c r="K656" s="165"/>
      <c r="L656" s="165"/>
      <c r="O656" s="165"/>
      <c r="P656" s="165"/>
      <c r="Q656" s="101"/>
    </row>
    <row r="657" spans="8:17" ht="12.75">
      <c r="H657" s="101"/>
      <c r="I657" s="165"/>
      <c r="K657" s="165"/>
      <c r="L657" s="165"/>
      <c r="O657" s="165"/>
      <c r="P657" s="165"/>
      <c r="Q657" s="101"/>
    </row>
    <row r="658" spans="8:17" ht="12.75">
      <c r="H658" s="101"/>
      <c r="I658" s="165"/>
      <c r="K658" s="165"/>
      <c r="L658" s="165"/>
      <c r="O658" s="165"/>
      <c r="P658" s="165"/>
      <c r="Q658" s="101"/>
    </row>
    <row r="659" spans="8:17" ht="12.75">
      <c r="H659" s="101"/>
      <c r="I659" s="165"/>
      <c r="K659" s="165"/>
      <c r="L659" s="165"/>
      <c r="O659" s="165"/>
      <c r="P659" s="165"/>
      <c r="Q659" s="101"/>
    </row>
    <row r="660" spans="8:17" ht="12.75">
      <c r="H660" s="101"/>
      <c r="O660" s="101"/>
      <c r="Q660" s="10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DaceL</cp:lastModifiedBy>
  <cp:lastPrinted>2000-05-03T12:54:40Z</cp:lastPrinted>
  <dcterms:created xsi:type="dcterms:W3CDTF">1999-04-30T07:11:03Z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