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6" activeTab="1"/>
  </bookViews>
  <sheets>
    <sheet name="pam.bu" sheetId="1" r:id="rId1"/>
    <sheet name="spec.bu-2001 " sheetId="2" r:id="rId2"/>
  </sheets>
  <definedNames>
    <definedName name="_xlnm.Print_Area" localSheetId="1">'spec.bu-2001 '!$A$1:$F$155</definedName>
    <definedName name="_xlnm.Print_Titles" localSheetId="0">'pam.bu'!$8:$9</definedName>
    <definedName name="_xlnm.Print_Titles" localSheetId="1">'spec.bu-2001 '!$2:$4</definedName>
  </definedNames>
  <calcPr fullCalcOnLoad="1"/>
</workbook>
</file>

<file path=xl/sharedStrings.xml><?xml version="1.0" encoding="utf-8"?>
<sst xmlns="http://schemas.openxmlformats.org/spreadsheetml/2006/main" count="336" uniqueCount="181">
  <si>
    <t>Kods</t>
  </si>
  <si>
    <t>Ieņēmumu avots</t>
  </si>
  <si>
    <t>2000. gada izpilde</t>
  </si>
  <si>
    <t>Valsts pamatbudžeta ieņēmumi - kopā</t>
  </si>
  <si>
    <t>Nodokļu ieņēmumi</t>
  </si>
  <si>
    <t>Tiešie nodokļi</t>
  </si>
  <si>
    <t>1.2.0.0.</t>
  </si>
  <si>
    <t>Netiešie nodokļi</t>
  </si>
  <si>
    <t>5.1.0.0.</t>
  </si>
  <si>
    <t>Pievienotās vērtības nodoklis</t>
  </si>
  <si>
    <t>5.2.0.0.</t>
  </si>
  <si>
    <t>Akcīzes nodoklis</t>
  </si>
  <si>
    <t>6.0.0.0.</t>
  </si>
  <si>
    <t>Muitas nodoklis</t>
  </si>
  <si>
    <t>x</t>
  </si>
  <si>
    <t>4.1.0.0.</t>
  </si>
  <si>
    <t>Nodokļi no īpašuma</t>
  </si>
  <si>
    <t>5.5.3.0.</t>
  </si>
  <si>
    <t>Dabas resursu nodoklis</t>
  </si>
  <si>
    <t>Nenodokļu ieņēmumi</t>
  </si>
  <si>
    <t>8.0.0.0.</t>
  </si>
  <si>
    <t>Ieņēmumi no uzņēmējdarbības un īpašuma</t>
  </si>
  <si>
    <t>8.3.0.0.</t>
  </si>
  <si>
    <t>Procentu maksājumi par kredītiem un izsniegtajiem galvojumiem</t>
  </si>
  <si>
    <t>8.4.0.0.</t>
  </si>
  <si>
    <t>8.5.0.0.</t>
  </si>
  <si>
    <t>8.6.0.0.</t>
  </si>
  <si>
    <t>Procentu maksājumi par valdības depozītiem</t>
  </si>
  <si>
    <t>9.0.0.0.</t>
  </si>
  <si>
    <t xml:space="preserve">Valsts (pašvaldību) nodevas un maksājumi </t>
  </si>
  <si>
    <t>9.1.0.0.</t>
  </si>
  <si>
    <t xml:space="preserve">Valsts nodevas par valsts sniegto nodrošinājumu un juridiskajiem un citiem pakalpojumiem </t>
  </si>
  <si>
    <t>9.2.0.0.</t>
  </si>
  <si>
    <t>Valsts nodeva par speciālu (atļauju) licenču izsniegšanu atsevišķu uzņēmējdarbības veidu veikšanai</t>
  </si>
  <si>
    <t>9.3.0.0.</t>
  </si>
  <si>
    <t>Speciāliem mērķiem paredzētās valsts nodevas</t>
  </si>
  <si>
    <t>9.6.0.0.</t>
  </si>
  <si>
    <t>9.9.0.0.</t>
  </si>
  <si>
    <t>tai skaitā</t>
  </si>
  <si>
    <t>Valsts nodeva par jūras navigācijas pakalpojumiem (bāku nodeva)</t>
  </si>
  <si>
    <t>Izložu un azartspēļu  valsts nodeva</t>
  </si>
  <si>
    <t>Valsts nodeva par azartspēļu iekārtu marķēšanu</t>
  </si>
  <si>
    <t>10.0.0.0.</t>
  </si>
  <si>
    <t>Sodi un sankcijas</t>
  </si>
  <si>
    <t>12.0.0.0.</t>
  </si>
  <si>
    <t>Pārējie nenodokļu ieņēmumi</t>
  </si>
  <si>
    <t xml:space="preserve">    tai skaitā</t>
  </si>
  <si>
    <t xml:space="preserve">    Pārskaitījums valsts pamatbudžetā sociālās  apdrošināšanas iemaksu administrēšanai</t>
  </si>
  <si>
    <t>VAS "Latvijas meži" fiksētais maksājums</t>
  </si>
  <si>
    <t>Iemaksas no Dzelzceļa infrastruktūras fonda</t>
  </si>
  <si>
    <t>13.0.0.0.</t>
  </si>
  <si>
    <t>Ieņēmumi no valsts nekustamā īpašuma pārdošanas</t>
  </si>
  <si>
    <t>13.1.0.0.</t>
  </si>
  <si>
    <t>Valsts un pašvaldību privatizācijas fonda iemaksas</t>
  </si>
  <si>
    <t xml:space="preserve">    Iemaksas no Ekonomikas ministrijas speciālā budžeta</t>
  </si>
  <si>
    <t>13.2.0.0.</t>
  </si>
  <si>
    <t>Citas iemaksas par nekustāmo īpašumu</t>
  </si>
  <si>
    <t>13.2.0.1.</t>
  </si>
  <si>
    <t xml:space="preserve">    Ieņēmumi no Skrundas lokatora nomas maksas 50% apmērā</t>
  </si>
  <si>
    <t>13.2.0.2.</t>
  </si>
  <si>
    <t>13.3.0.0.</t>
  </si>
  <si>
    <t>Nodokļu maksājumu pamatparāda kapitalizācijas rezultātā saņemtie maksājumi</t>
  </si>
  <si>
    <t>Pašu ieņēmumi</t>
  </si>
  <si>
    <t>9.5.0.0.</t>
  </si>
  <si>
    <t>Maksājumi par budžeta iestāžu sniegtajiem maksas pakalpojumiem un citi pašu ieņēmumi</t>
  </si>
  <si>
    <t>Ārvalstu finansu palīdzība</t>
  </si>
  <si>
    <t>tai skaitā avansa maksājumi</t>
  </si>
  <si>
    <t>Valsts speciālā budžeta ieņēmumi *</t>
  </si>
  <si>
    <t>Valsts īpašuma privatizācijas fonds</t>
  </si>
  <si>
    <t>Centrālā dzīvojamo māju privatizācijas komisija</t>
  </si>
  <si>
    <t>Finansu ministrija</t>
  </si>
  <si>
    <t>Vienreizēja iemaksa saskaņā ar 1999.gada valsts budžetu</t>
  </si>
  <si>
    <t>Atskaitījumi no bankām</t>
  </si>
  <si>
    <t>Transportlīdzekļu īpašnieku apdrošināšanas apdrošinājuma ņēmēju interešu aizsardzības fonds</t>
  </si>
  <si>
    <t>12.1.0.0.</t>
  </si>
  <si>
    <t>Apdrošināto aizsardzības fonds</t>
  </si>
  <si>
    <t>Dzīvības apdrošināšanai</t>
  </si>
  <si>
    <t>Pārējai apdrošināšanai</t>
  </si>
  <si>
    <t>Augstas klases sasniegumu sports</t>
  </si>
  <si>
    <t>9.3.4.0.</t>
  </si>
  <si>
    <t>Studējošo un studiju kreditēšana</t>
  </si>
  <si>
    <t>10.1.0.9.</t>
  </si>
  <si>
    <t xml:space="preserve">  </t>
  </si>
  <si>
    <t>Mežsaimniecības attīstības fonds</t>
  </si>
  <si>
    <t>12.0.5.0.</t>
  </si>
  <si>
    <t>Radio un televīzijas padome</t>
  </si>
  <si>
    <t>Satiksmes ministrija</t>
  </si>
  <si>
    <t>9.3.1.0.</t>
  </si>
  <si>
    <t>5.2.7.0.</t>
  </si>
  <si>
    <t>Valsts pamatbudžeta dotācija</t>
  </si>
  <si>
    <t>Dotācijas no Valsts autoceļu fonda akcīzes nodokļa</t>
  </si>
  <si>
    <t>9.3.9.0.</t>
  </si>
  <si>
    <t>9.3.3.0.</t>
  </si>
  <si>
    <t>Izlidošanas nodeva</t>
  </si>
  <si>
    <t>Sociālā apdrošināšana</t>
  </si>
  <si>
    <t>2.0.0.0.</t>
  </si>
  <si>
    <t>Valsts speciālais veselības aprūpes budžets</t>
  </si>
  <si>
    <t>1.1.0.0.</t>
  </si>
  <si>
    <t>Maksas pakalpojumi un citi pašu ieņēmumi</t>
  </si>
  <si>
    <t>Vides aizsardzības un reģionālās attīstības ministrija</t>
  </si>
  <si>
    <t>Vides aizsardzības fonds</t>
  </si>
  <si>
    <t>tai skaitā:</t>
  </si>
  <si>
    <t>Skrundas RLS zemes nomas maksa</t>
  </si>
  <si>
    <t>Kultūras ministrija</t>
  </si>
  <si>
    <t>5.2.1.0.</t>
  </si>
  <si>
    <t>5.2.4.0.</t>
  </si>
  <si>
    <t>Tehniskā vienība</t>
  </si>
  <si>
    <t>* ietver:</t>
  </si>
  <si>
    <t>Valsts pamatbudžeta dotācijas</t>
  </si>
  <si>
    <t>Pārskaitījumu valsts pamatbudžetā sociālās apdrošināšanas iemaksu administrēšanai</t>
  </si>
  <si>
    <t>Ekonomikas ministrija</t>
  </si>
  <si>
    <t>Izglītības un zinātnes ministrija</t>
  </si>
  <si>
    <t>Zemkopības ministrija</t>
  </si>
  <si>
    <t>Labklājības ministrija</t>
  </si>
  <si>
    <t>Uzņēmuma ienākuma nodoklis</t>
  </si>
  <si>
    <t>5.4.0.0.</t>
  </si>
  <si>
    <t>Nodokļi uz atsevišķiem pakalpojumu veidiem</t>
  </si>
  <si>
    <t>I.   Valsts pamatbudžeta budžeta ieņēmumi par 2001.gadu</t>
  </si>
  <si>
    <t>Citiem budžetiem sadalāmie ieņēmumi</t>
  </si>
  <si>
    <t>2001. gada plāns</t>
  </si>
  <si>
    <t>2001.gada izpilde</t>
  </si>
  <si>
    <t>Pārējie nodokļi</t>
  </si>
  <si>
    <t>Azartspēļu un izložu nodoklis</t>
  </si>
  <si>
    <t>5.4.1.0.</t>
  </si>
  <si>
    <t>5.4.2.0.</t>
  </si>
  <si>
    <t>Maksājumi par valsts (pašvaldību) kapitāla izmantošanu</t>
  </si>
  <si>
    <t>9.9.1.0.</t>
  </si>
  <si>
    <t>9.9.2.0.</t>
  </si>
  <si>
    <t>9.9.3.0.</t>
  </si>
  <si>
    <t>Apdrošināšanas uzraudzības inspekcijas vienreizējās iemaksa Finansu un kapitāla tirgus komisijas izveidei</t>
  </si>
  <si>
    <t>2001. gada izpilde</t>
  </si>
  <si>
    <t>Pārējās valsts nodevas</t>
  </si>
  <si>
    <t>Sociālās apdrošināšanas iemaksas</t>
  </si>
  <si>
    <t>Pārējie ieņēmumi</t>
  </si>
  <si>
    <t>Ienākumi no valsts (un pašvaldību) īpašuma iznomāšanas</t>
  </si>
  <si>
    <t>citas pārējās nodevas</t>
  </si>
  <si>
    <t>SVF Post - SCA - 2 konta depozīts</t>
  </si>
  <si>
    <t>ieņēmumi no valsts rezervēs esošo materiālo rezervju realizācijas</t>
  </si>
  <si>
    <t>13.2.0.9.</t>
  </si>
  <si>
    <t>Pārējās iemaksas par nekustamo īpašumu</t>
  </si>
  <si>
    <t xml:space="preserve">    Valsts nekustamā īpašuma aģentūras iemaksas no  valsts nekustamā īpašuma pārdošanas</t>
  </si>
  <si>
    <t>pārējie ieņēmumi</t>
  </si>
  <si>
    <t>Ienākumi no izložu un azartspēļu nodevas  un nodokļa maksājumiem</t>
  </si>
  <si>
    <t>Pārējās maksas par zvejas tiesību nomu un izmantošanu</t>
  </si>
  <si>
    <t>Soda naudas par zivju resursiem nodarītajiem zudējumiem</t>
  </si>
  <si>
    <t>Naudas sodi</t>
  </si>
  <si>
    <t>Iemaksas valsts pamatbudžetā</t>
  </si>
  <si>
    <t xml:space="preserve">Noguldījumu garantijas fonda veidošana, pārvaldīšana un izlietošana, </t>
  </si>
  <si>
    <t>tai skatā:</t>
  </si>
  <si>
    <t>Ieņēmumi no mežu resursu realizācijas</t>
  </si>
  <si>
    <t>Soda naudas</t>
  </si>
  <si>
    <t>Pārējie  ieņēmumi</t>
  </si>
  <si>
    <t>Transportlīdzekļu ikgadējā nodeva</t>
  </si>
  <si>
    <t>Valsts autoceļu fonds</t>
  </si>
  <si>
    <t>Dzelzceļa infrastruktūras fonds</t>
  </si>
  <si>
    <t>Valsts pamatbudžeta dotācija (.18.2.1.0.)</t>
  </si>
  <si>
    <t>Iedzīvotāju ienākuma nodoklis</t>
  </si>
  <si>
    <t>Kultūrkapitāla fonds</t>
  </si>
  <si>
    <t>Ienākumi no izložu un azartspēļu nodevas un nodokļa maksājumiem</t>
  </si>
  <si>
    <t>2000. gada plāns</t>
  </si>
  <si>
    <t>II. Valsts speciālā budžeta ieņēmumi  2001.gadā</t>
  </si>
  <si>
    <t>Satiksmes ministrijas  Ostu attīstības fonds</t>
  </si>
  <si>
    <t>Atskaitījumi no apdrošināšanas prēmijām</t>
  </si>
  <si>
    <t>Zivju fonds</t>
  </si>
  <si>
    <t>Atskaitījumi no ostas maksām</t>
  </si>
  <si>
    <t xml:space="preserve">Procentu maksājumi par iekšējiem      aizņēmumiem un kredītiem </t>
  </si>
  <si>
    <t>Procentu maksājumi par  ārējiem kredītiem</t>
  </si>
  <si>
    <t xml:space="preserve">   tai skaitā:</t>
  </si>
  <si>
    <t>Transportlīdzekļu īpašnieku civiltiesiskās atbildības obligātās apdrošināšanas sistēma</t>
  </si>
  <si>
    <t>Transportlīdzekļu īpašnieku iekšzemes apdrošināšanas garantijas (rezerves) fonds</t>
  </si>
  <si>
    <t>Regresa prasības</t>
  </si>
  <si>
    <t>Ceļu satiksmes negadījumu novēršanai un profilaksei</t>
  </si>
  <si>
    <t>Transportlīdzekļu īpašnieku Zaļo karšu apdrošināšanas garantijas fonds</t>
  </si>
  <si>
    <t>Ieņēmumi no pārapdrošināšanas maksājumiem</t>
  </si>
  <si>
    <t>Maksa par rūpnieciskās zvejas tiesību nomu</t>
  </si>
  <si>
    <t>Pārēie ieņēmumi</t>
  </si>
  <si>
    <t>Akcīzes nodoklis par kurināmajiem naftas produktiem</t>
  </si>
  <si>
    <t>Ieņēmumi no akcīzes nodokļa par alkoholiskajiem dzērieniem</t>
  </si>
  <si>
    <t>Ieņēmumi no akcīzes nodokļa tabakas par izstrādājumiem</t>
  </si>
  <si>
    <t>Īpašu uzdevumu ministra sadarbībai ar starptautiskajām finansu institūcijām sekretariāts</t>
  </si>
  <si>
    <t>17. pielikums</t>
  </si>
</sst>
</file>

<file path=xl/styles.xml><?xml version="1.0" encoding="utf-8"?>
<styleSheet xmlns="http://schemas.openxmlformats.org/spreadsheetml/2006/main">
  <numFmts count="20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"/>
    <numFmt numFmtId="174" formatCode="0.0"/>
    <numFmt numFmtId="175" formatCode="yyyy/mm/dd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172" fontId="4" fillId="0" borderId="1" xfId="0" applyNumberFormat="1" applyFont="1" applyBorder="1" applyAlignment="1">
      <alignment/>
    </xf>
    <xf numFmtId="172" fontId="5" fillId="0" borderId="2" xfId="0" applyNumberFormat="1" applyFont="1" applyBorder="1" applyAlignment="1">
      <alignment/>
    </xf>
    <xf numFmtId="172" fontId="4" fillId="0" borderId="2" xfId="0" applyNumberFormat="1" applyFont="1" applyBorder="1" applyAlignment="1">
      <alignment/>
    </xf>
    <xf numFmtId="172" fontId="3" fillId="0" borderId="2" xfId="0" applyNumberFormat="1" applyFont="1" applyBorder="1" applyAlignment="1">
      <alignment/>
    </xf>
    <xf numFmtId="172" fontId="4" fillId="0" borderId="3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4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4" fontId="5" fillId="0" borderId="0" xfId="21" applyNumberFormat="1" applyFont="1" applyBorder="1" applyAlignment="1">
      <alignment horizontal="right"/>
    </xf>
    <xf numFmtId="4" fontId="0" fillId="0" borderId="0" xfId="21" applyNumberFormat="1" applyFont="1" applyBorder="1" applyAlignment="1">
      <alignment horizontal="right"/>
    </xf>
    <xf numFmtId="4" fontId="9" fillId="0" borderId="0" xfId="21" applyNumberFormat="1" applyFont="1" applyBorder="1" applyAlignment="1">
      <alignment horizontal="right"/>
    </xf>
    <xf numFmtId="4" fontId="4" fillId="0" borderId="0" xfId="21" applyNumberFormat="1" applyFont="1" applyBorder="1" applyAlignment="1">
      <alignment horizontal="right"/>
    </xf>
    <xf numFmtId="4" fontId="0" fillId="0" borderId="0" xfId="21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wrapText="1"/>
    </xf>
    <xf numFmtId="3" fontId="11" fillId="0" borderId="0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14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 inden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wrapText="1" indent="1"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 indent="4"/>
    </xf>
    <xf numFmtId="0" fontId="11" fillId="0" borderId="0" xfId="0" applyFont="1" applyFill="1" applyBorder="1" applyAlignment="1">
      <alignment horizontal="center" wrapText="1"/>
    </xf>
    <xf numFmtId="49" fontId="12" fillId="0" borderId="0" xfId="0" applyNumberFormat="1" applyFont="1" applyAlignment="1">
      <alignment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3" fontId="11" fillId="0" borderId="0" xfId="0" applyNumberFormat="1" applyFont="1" applyAlignment="1">
      <alignment vertical="center"/>
    </xf>
    <xf numFmtId="3" fontId="11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wrapText="1" indent="4"/>
    </xf>
    <xf numFmtId="3" fontId="12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left" wrapText="1" indent="1"/>
    </xf>
    <xf numFmtId="0" fontId="12" fillId="0" borderId="0" xfId="0" applyFont="1" applyFill="1" applyBorder="1" applyAlignment="1">
      <alignment horizontal="left" wrapText="1" indent="1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4" fontId="17" fillId="0" borderId="0" xfId="21" applyNumberFormat="1" applyFont="1" applyBorder="1" applyAlignment="1">
      <alignment horizontal="right"/>
    </xf>
    <xf numFmtId="172" fontId="6" fillId="0" borderId="2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wrapText="1" indent="4"/>
    </xf>
    <xf numFmtId="3" fontId="13" fillId="0" borderId="0" xfId="0" applyNumberFormat="1" applyFont="1" applyAlignment="1">
      <alignment vertical="center"/>
    </xf>
    <xf numFmtId="3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 horizontal="left" wrapText="1" indent="4"/>
    </xf>
    <xf numFmtId="3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wrapText="1" indent="4"/>
    </xf>
    <xf numFmtId="0" fontId="13" fillId="0" borderId="0" xfId="0" applyFont="1" applyAlignment="1">
      <alignment horizontal="left" indent="4"/>
    </xf>
    <xf numFmtId="0" fontId="13" fillId="0" borderId="0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wrapText="1"/>
    </xf>
    <xf numFmtId="3" fontId="4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 wrapText="1"/>
    </xf>
    <xf numFmtId="3" fontId="8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 wrapText="1"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wrapText="1"/>
    </xf>
    <xf numFmtId="3" fontId="4" fillId="0" borderId="0" xfId="0" applyNumberFormat="1" applyFont="1" applyBorder="1" applyAlignment="1">
      <alignment/>
    </xf>
    <xf numFmtId="3" fontId="0" fillId="2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 indent="1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 indent="1"/>
    </xf>
    <xf numFmtId="0" fontId="3" fillId="0" borderId="0" xfId="0" applyFont="1" applyBorder="1" applyAlignment="1">
      <alignment horizontal="left" wrapText="1"/>
    </xf>
    <xf numFmtId="3" fontId="3" fillId="0" borderId="0" xfId="0" applyNumberFormat="1" applyFont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3" fontId="6" fillId="2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wrapText="1"/>
    </xf>
    <xf numFmtId="0" fontId="9" fillId="2" borderId="0" xfId="0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3" fontId="10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00"/>
  <sheetViews>
    <sheetView workbookViewId="0" topLeftCell="A1">
      <selection activeCell="E3" sqref="E3"/>
    </sheetView>
  </sheetViews>
  <sheetFormatPr defaultColWidth="9.140625" defaultRowHeight="12.75"/>
  <cols>
    <col min="1" max="1" width="13.140625" style="0" customWidth="1"/>
    <col min="2" max="2" width="36.28125" style="0" customWidth="1"/>
    <col min="3" max="3" width="12.28125" style="6" customWidth="1"/>
    <col min="4" max="4" width="12.421875" style="16" customWidth="1"/>
    <col min="5" max="5" width="12.28125" style="0" customWidth="1"/>
    <col min="8" max="8" width="17.00390625" style="19" customWidth="1"/>
    <col min="9" max="9" width="0.13671875" style="0" hidden="1" customWidth="1"/>
  </cols>
  <sheetData>
    <row r="3" ht="12.75">
      <c r="E3" s="160" t="s">
        <v>180</v>
      </c>
    </row>
    <row r="5" spans="1:9" ht="15.75">
      <c r="A5" s="161" t="s">
        <v>117</v>
      </c>
      <c r="B5" s="161"/>
      <c r="C5" s="161"/>
      <c r="D5" s="161"/>
      <c r="E5" s="161"/>
      <c r="H5" s="33"/>
      <c r="I5" s="33"/>
    </row>
    <row r="6" spans="1:9" ht="15">
      <c r="A6" s="22"/>
      <c r="B6" s="22"/>
      <c r="C6" s="22"/>
      <c r="D6" s="22"/>
      <c r="E6" s="22"/>
      <c r="H6" s="22"/>
      <c r="I6" s="22"/>
    </row>
    <row r="7" spans="1:9" ht="12.75">
      <c r="A7" s="34"/>
      <c r="B7" s="1"/>
      <c r="C7" s="2"/>
      <c r="D7" s="2"/>
      <c r="E7" s="2"/>
      <c r="H7" s="23"/>
      <c r="I7" s="3"/>
    </row>
    <row r="8" spans="1:9" ht="36.75" customHeight="1">
      <c r="A8" s="20" t="s">
        <v>0</v>
      </c>
      <c r="B8" s="21" t="s">
        <v>1</v>
      </c>
      <c r="C8" s="25" t="s">
        <v>2</v>
      </c>
      <c r="D8" s="25" t="s">
        <v>119</v>
      </c>
      <c r="E8" s="25" t="s">
        <v>120</v>
      </c>
      <c r="H8" s="32"/>
      <c r="I8" s="4"/>
    </row>
    <row r="9" spans="1:8" s="6" customFormat="1" ht="11.25" customHeight="1">
      <c r="A9" s="20">
        <v>1</v>
      </c>
      <c r="B9" s="21">
        <v>2</v>
      </c>
      <c r="C9" s="20">
        <v>3</v>
      </c>
      <c r="D9" s="21">
        <v>4</v>
      </c>
      <c r="E9" s="20">
        <v>5</v>
      </c>
      <c r="H9" s="5"/>
    </row>
    <row r="10" spans="1:9" ht="12.75">
      <c r="A10" s="93"/>
      <c r="B10" s="94"/>
      <c r="C10" s="93"/>
      <c r="D10" s="95"/>
      <c r="E10" s="96"/>
      <c r="H10" s="2"/>
      <c r="I10" s="8"/>
    </row>
    <row r="11" spans="1:9" ht="15">
      <c r="A11" s="97" t="s">
        <v>3</v>
      </c>
      <c r="B11" s="98"/>
      <c r="C11" s="99">
        <f>C13+C32+C79+C82</f>
        <v>681460441.86</v>
      </c>
      <c r="D11" s="99">
        <f>D13+D32+D79+D82</f>
        <v>796473921</v>
      </c>
      <c r="E11" s="99">
        <f>E13+E32+E79+E82</f>
        <v>739867086.99</v>
      </c>
      <c r="H11" s="27">
        <f>E11</f>
        <v>739867086.99</v>
      </c>
      <c r="I11" s="9"/>
    </row>
    <row r="12" spans="1:9" ht="12.75">
      <c r="A12" s="1"/>
      <c r="B12" s="100"/>
      <c r="C12" s="101"/>
      <c r="D12" s="101"/>
      <c r="E12" s="102"/>
      <c r="H12" s="27">
        <v>739867173.3</v>
      </c>
      <c r="I12" s="10"/>
    </row>
    <row r="13" spans="1:9" ht="12.75">
      <c r="A13" s="103" t="s">
        <v>4</v>
      </c>
      <c r="B13" s="104"/>
      <c r="C13" s="105">
        <f>C15+C18+C26</f>
        <v>543644951</v>
      </c>
      <c r="D13" s="105">
        <f>D15+D18+D24</f>
        <v>615019797</v>
      </c>
      <c r="E13" s="105">
        <f>E15+E18+E24+E26</f>
        <v>584860532.99</v>
      </c>
      <c r="H13" s="27">
        <f>H11-H12</f>
        <v>-86.30999994277954</v>
      </c>
      <c r="I13" s="11"/>
    </row>
    <row r="14" spans="1:9" ht="12.75">
      <c r="A14" s="106"/>
      <c r="B14" s="107"/>
      <c r="C14" s="108"/>
      <c r="D14" s="101"/>
      <c r="E14" s="109"/>
      <c r="H14" s="27">
        <v>120.21</v>
      </c>
      <c r="I14" s="10"/>
    </row>
    <row r="15" spans="1:9" ht="12.75">
      <c r="A15" s="106" t="s">
        <v>5</v>
      </c>
      <c r="B15" s="104"/>
      <c r="C15" s="110">
        <f>C16</f>
        <v>73720569</v>
      </c>
      <c r="D15" s="110">
        <f>D16</f>
        <v>98046000</v>
      </c>
      <c r="E15" s="111">
        <f>E16</f>
        <v>98416899.99</v>
      </c>
      <c r="H15" s="28">
        <f>H13-H14</f>
        <v>-206.51999994277952</v>
      </c>
      <c r="I15" s="10"/>
    </row>
    <row r="16" spans="1:9" ht="27" customHeight="1">
      <c r="A16" s="112" t="s">
        <v>6</v>
      </c>
      <c r="B16" s="100" t="s">
        <v>114</v>
      </c>
      <c r="C16" s="108">
        <v>73720569</v>
      </c>
      <c r="D16" s="101">
        <v>98046000</v>
      </c>
      <c r="E16" s="113">
        <v>98416899.99</v>
      </c>
      <c r="H16" s="28"/>
      <c r="I16" s="10"/>
    </row>
    <row r="17" spans="1:9" ht="12.75">
      <c r="A17" s="112"/>
      <c r="B17" s="100"/>
      <c r="C17" s="108"/>
      <c r="D17" s="101"/>
      <c r="E17" s="113"/>
      <c r="H17" s="27"/>
      <c r="I17" s="10"/>
    </row>
    <row r="18" spans="1:9" ht="12.75">
      <c r="A18" s="106" t="s">
        <v>7</v>
      </c>
      <c r="B18" s="104"/>
      <c r="C18" s="101">
        <f>SUM(C20:C22)</f>
        <v>469949185</v>
      </c>
      <c r="D18" s="101">
        <f>SUM(D20:D22)</f>
        <v>513733797</v>
      </c>
      <c r="E18" s="113">
        <f>SUM(E20:E22)</f>
        <v>482397422</v>
      </c>
      <c r="H18" s="27"/>
      <c r="I18" s="10"/>
    </row>
    <row r="19" spans="1:9" ht="12.75">
      <c r="A19" s="106"/>
      <c r="B19" s="104"/>
      <c r="C19" s="108"/>
      <c r="D19" s="105"/>
      <c r="E19" s="114"/>
      <c r="H19" s="27"/>
      <c r="I19" s="10"/>
    </row>
    <row r="20" spans="1:9" ht="12.75">
      <c r="A20" s="112" t="s">
        <v>8</v>
      </c>
      <c r="B20" s="100" t="s">
        <v>9</v>
      </c>
      <c r="C20" s="108">
        <v>337866713</v>
      </c>
      <c r="D20" s="101">
        <v>368947657</v>
      </c>
      <c r="E20" s="113">
        <v>350571520</v>
      </c>
      <c r="H20" s="28"/>
      <c r="I20" s="10"/>
    </row>
    <row r="21" spans="1:9" ht="12.75">
      <c r="A21" s="112" t="s">
        <v>10</v>
      </c>
      <c r="B21" s="100" t="s">
        <v>11</v>
      </c>
      <c r="C21" s="108">
        <f>81590094+18664977+17412401</f>
        <v>117667472</v>
      </c>
      <c r="D21" s="108">
        <v>132843140</v>
      </c>
      <c r="E21" s="113">
        <f>74407987+19756348+22321697</f>
        <v>116486032</v>
      </c>
      <c r="H21" s="28"/>
      <c r="I21" s="10"/>
    </row>
    <row r="22" spans="1:9" ht="12.75">
      <c r="A22" s="112" t="s">
        <v>12</v>
      </c>
      <c r="B22" s="100" t="s">
        <v>13</v>
      </c>
      <c r="C22" s="108">
        <v>14415000</v>
      </c>
      <c r="D22" s="101">
        <v>11943000</v>
      </c>
      <c r="E22" s="113">
        <v>15339870</v>
      </c>
      <c r="H22" s="28"/>
      <c r="I22" s="10"/>
    </row>
    <row r="23" spans="1:9" ht="12.75">
      <c r="A23" s="112"/>
      <c r="B23" s="100"/>
      <c r="C23" s="108"/>
      <c r="D23" s="101"/>
      <c r="E23" s="113"/>
      <c r="H23" s="27"/>
      <c r="I23" s="10"/>
    </row>
    <row r="24" spans="1:9" ht="12.75">
      <c r="A24" s="112" t="s">
        <v>123</v>
      </c>
      <c r="B24" s="115" t="s">
        <v>121</v>
      </c>
      <c r="C24" s="2" t="s">
        <v>14</v>
      </c>
      <c r="D24" s="101">
        <f>D25</f>
        <v>3240000</v>
      </c>
      <c r="E24" s="113">
        <f>E25</f>
        <v>4043670</v>
      </c>
      <c r="H24" s="27"/>
      <c r="I24" s="10"/>
    </row>
    <row r="25" spans="1:9" ht="12.75">
      <c r="A25" s="112" t="s">
        <v>124</v>
      </c>
      <c r="B25" s="100" t="s">
        <v>122</v>
      </c>
      <c r="C25" s="2" t="s">
        <v>14</v>
      </c>
      <c r="D25" s="101">
        <v>3240000</v>
      </c>
      <c r="E25" s="113">
        <v>4043670</v>
      </c>
      <c r="H25" s="27"/>
      <c r="I25" s="10"/>
    </row>
    <row r="26" spans="1:9" ht="17.25" customHeight="1">
      <c r="A26" s="1"/>
      <c r="B26" s="116" t="s">
        <v>118</v>
      </c>
      <c r="C26" s="117">
        <f>C27+C28+C29</f>
        <v>-24803</v>
      </c>
      <c r="D26" s="2" t="s">
        <v>14</v>
      </c>
      <c r="E26" s="114">
        <f>E27+E29</f>
        <v>2541</v>
      </c>
      <c r="H26" s="27"/>
      <c r="I26" s="10"/>
    </row>
    <row r="27" spans="1:9" ht="15.75" customHeight="1">
      <c r="A27" s="112" t="s">
        <v>15</v>
      </c>
      <c r="B27" s="118" t="s">
        <v>16</v>
      </c>
      <c r="C27" s="108">
        <v>228867</v>
      </c>
      <c r="D27" s="2" t="s">
        <v>14</v>
      </c>
      <c r="E27" s="101">
        <v>-497291</v>
      </c>
      <c r="H27" s="27"/>
      <c r="I27" s="10"/>
    </row>
    <row r="28" spans="1:8" s="26" customFormat="1" ht="15" customHeight="1">
      <c r="A28" s="119" t="s">
        <v>115</v>
      </c>
      <c r="B28" s="120" t="s">
        <v>116</v>
      </c>
      <c r="C28" s="121"/>
      <c r="D28" s="2" t="s">
        <v>14</v>
      </c>
      <c r="E28" s="122" t="s">
        <v>14</v>
      </c>
      <c r="H28" s="24"/>
    </row>
    <row r="29" spans="1:9" ht="15" customHeight="1">
      <c r="A29" s="112" t="s">
        <v>17</v>
      </c>
      <c r="B29" s="118" t="s">
        <v>18</v>
      </c>
      <c r="C29" s="108">
        <v>-253670</v>
      </c>
      <c r="D29" s="2" t="s">
        <v>14</v>
      </c>
      <c r="E29" s="101">
        <v>499832</v>
      </c>
      <c r="H29" s="27"/>
      <c r="I29" s="10"/>
    </row>
    <row r="30" spans="1:8" ht="13.5" customHeight="1">
      <c r="A30" s="35"/>
      <c r="B30" s="35"/>
      <c r="C30" s="1"/>
      <c r="D30" s="108"/>
      <c r="E30" s="35"/>
      <c r="H30" s="27"/>
    </row>
    <row r="31" spans="1:8" ht="12.75" customHeight="1">
      <c r="A31" s="35"/>
      <c r="B31" s="35"/>
      <c r="C31" s="1"/>
      <c r="D31" s="108"/>
      <c r="E31" s="35"/>
      <c r="H31" s="27"/>
    </row>
    <row r="32" spans="1:9" ht="12.75">
      <c r="A32" s="103" t="s">
        <v>19</v>
      </c>
      <c r="B32" s="104"/>
      <c r="C32" s="117">
        <f>C34+C43+C55+C56+C66</f>
        <v>64411244.86</v>
      </c>
      <c r="D32" s="117">
        <v>63990583</v>
      </c>
      <c r="E32" s="117">
        <f>E34+E43+E55+E56+E66</f>
        <v>68595833</v>
      </c>
      <c r="H32" s="27">
        <f>E32</f>
        <v>68595833</v>
      </c>
      <c r="I32" s="10"/>
    </row>
    <row r="33" spans="1:8" ht="12.75">
      <c r="A33" s="35"/>
      <c r="B33" s="35"/>
      <c r="C33" s="1"/>
      <c r="D33" s="108"/>
      <c r="E33" s="35"/>
      <c r="H33" s="27">
        <v>68595834</v>
      </c>
    </row>
    <row r="34" spans="1:9" ht="12.75">
      <c r="A34" s="119" t="s">
        <v>20</v>
      </c>
      <c r="B34" s="123" t="s">
        <v>21</v>
      </c>
      <c r="C34" s="117">
        <f>1723495+5740996+6429490+3564778</f>
        <v>17458759</v>
      </c>
      <c r="D34" s="2" t="s">
        <v>14</v>
      </c>
      <c r="E34" s="105">
        <f>E35+E36+E40</f>
        <v>24670116</v>
      </c>
      <c r="H34" s="27">
        <f>H32-H33</f>
        <v>-1</v>
      </c>
      <c r="I34" s="10"/>
    </row>
    <row r="35" spans="1:9" ht="24" customHeight="1">
      <c r="A35" s="119" t="s">
        <v>22</v>
      </c>
      <c r="B35" s="100" t="s">
        <v>125</v>
      </c>
      <c r="C35" s="108">
        <v>1723495</v>
      </c>
      <c r="D35" s="101">
        <v>1250000</v>
      </c>
      <c r="E35" s="113">
        <v>5465540</v>
      </c>
      <c r="H35" s="28"/>
      <c r="I35" s="10"/>
    </row>
    <row r="36" spans="1:8" ht="24">
      <c r="A36" s="124"/>
      <c r="B36" s="125" t="s">
        <v>23</v>
      </c>
      <c r="C36" s="121">
        <f>SUM(C38:C39)</f>
        <v>12170486</v>
      </c>
      <c r="D36" s="121">
        <v>14528225</v>
      </c>
      <c r="E36" s="111">
        <f>E38+E39</f>
        <v>15419310</v>
      </c>
      <c r="H36" s="27"/>
    </row>
    <row r="37" spans="1:9" ht="12.75">
      <c r="A37" s="119"/>
      <c r="B37" s="126" t="s">
        <v>167</v>
      </c>
      <c r="C37" s="121"/>
      <c r="D37" s="122"/>
      <c r="E37" s="124"/>
      <c r="H37" s="27"/>
      <c r="I37" s="10"/>
    </row>
    <row r="38" spans="1:9" s="79" customFormat="1" ht="24">
      <c r="A38" s="127" t="s">
        <v>24</v>
      </c>
      <c r="B38" s="128" t="s">
        <v>165</v>
      </c>
      <c r="C38" s="129">
        <v>5740996</v>
      </c>
      <c r="D38" s="130" t="s">
        <v>14</v>
      </c>
      <c r="E38" s="131">
        <v>8364280</v>
      </c>
      <c r="H38" s="80"/>
      <c r="I38" s="81"/>
    </row>
    <row r="39" spans="1:8" s="79" customFormat="1" ht="24">
      <c r="A39" s="127" t="s">
        <v>25</v>
      </c>
      <c r="B39" s="128" t="s">
        <v>166</v>
      </c>
      <c r="C39" s="129">
        <v>6429490</v>
      </c>
      <c r="D39" s="130" t="s">
        <v>14</v>
      </c>
      <c r="E39" s="131">
        <v>7055030</v>
      </c>
      <c r="H39" s="80"/>
    </row>
    <row r="40" spans="1:9" ht="24">
      <c r="A40" s="119" t="s">
        <v>26</v>
      </c>
      <c r="B40" s="132" t="s">
        <v>27</v>
      </c>
      <c r="C40" s="121">
        <v>3564778</v>
      </c>
      <c r="D40" s="122" t="s">
        <v>14</v>
      </c>
      <c r="E40" s="110">
        <v>3785266</v>
      </c>
      <c r="H40" s="27"/>
      <c r="I40" s="10"/>
    </row>
    <row r="41" spans="1:9" ht="12" customHeight="1">
      <c r="A41" s="124"/>
      <c r="B41" s="35"/>
      <c r="C41" s="1"/>
      <c r="D41" s="108"/>
      <c r="E41" s="35"/>
      <c r="H41" s="27"/>
      <c r="I41" s="10"/>
    </row>
    <row r="42" spans="1:9" ht="12" customHeight="1">
      <c r="A42" s="124"/>
      <c r="B42" s="35"/>
      <c r="C42" s="1"/>
      <c r="D42" s="108"/>
      <c r="E42" s="35"/>
      <c r="H42" s="27"/>
      <c r="I42" s="10"/>
    </row>
    <row r="43" spans="1:9" ht="12" customHeight="1">
      <c r="A43" s="119" t="s">
        <v>28</v>
      </c>
      <c r="B43" s="133" t="s">
        <v>29</v>
      </c>
      <c r="C43" s="117">
        <f>C44+C46+C47+C48+C49</f>
        <v>25812661</v>
      </c>
      <c r="D43" s="134" t="s">
        <v>14</v>
      </c>
      <c r="E43" s="105">
        <f>E44+E46+E48+E49</f>
        <v>24223502</v>
      </c>
      <c r="H43" s="27"/>
      <c r="I43" s="10"/>
    </row>
    <row r="44" spans="1:9" ht="36">
      <c r="A44" s="112" t="s">
        <v>30</v>
      </c>
      <c r="B44" s="100" t="s">
        <v>31</v>
      </c>
      <c r="C44" s="108">
        <v>17185937</v>
      </c>
      <c r="D44" s="101">
        <v>21059195</v>
      </c>
      <c r="E44" s="113">
        <v>18788624</v>
      </c>
      <c r="H44" s="28"/>
      <c r="I44" s="10"/>
    </row>
    <row r="45" spans="1:9" ht="12.75" hidden="1">
      <c r="A45" s="112"/>
      <c r="B45" s="100"/>
      <c r="C45" s="1"/>
      <c r="D45" s="108"/>
      <c r="E45" s="113"/>
      <c r="H45" s="28"/>
      <c r="I45" s="10"/>
    </row>
    <row r="46" spans="1:9" ht="36">
      <c r="A46" s="112" t="s">
        <v>32</v>
      </c>
      <c r="B46" s="100" t="s">
        <v>33</v>
      </c>
      <c r="C46" s="108">
        <v>910372</v>
      </c>
      <c r="D46" s="101">
        <v>852609</v>
      </c>
      <c r="E46" s="113">
        <v>860097</v>
      </c>
      <c r="H46" s="28"/>
      <c r="I46" s="10"/>
    </row>
    <row r="47" spans="1:9" ht="24">
      <c r="A47" s="112" t="s">
        <v>34</v>
      </c>
      <c r="B47" s="100" t="s">
        <v>35</v>
      </c>
      <c r="C47" s="108">
        <v>213140</v>
      </c>
      <c r="D47" s="2" t="s">
        <v>14</v>
      </c>
      <c r="E47" s="135" t="s">
        <v>14</v>
      </c>
      <c r="H47" s="27"/>
      <c r="I47" s="10"/>
    </row>
    <row r="48" spans="1:9" ht="24">
      <c r="A48" s="112" t="s">
        <v>36</v>
      </c>
      <c r="B48" s="100" t="s">
        <v>134</v>
      </c>
      <c r="C48" s="108">
        <v>480543</v>
      </c>
      <c r="D48" s="101">
        <v>624000</v>
      </c>
      <c r="E48" s="113">
        <v>539840</v>
      </c>
      <c r="H48" s="28"/>
      <c r="I48" s="10"/>
    </row>
    <row r="49" spans="1:9" ht="12.75">
      <c r="A49" s="136" t="s">
        <v>37</v>
      </c>
      <c r="B49" s="137" t="s">
        <v>131</v>
      </c>
      <c r="C49" s="138">
        <f>3406889+3615780</f>
        <v>7022669</v>
      </c>
      <c r="D49" s="139">
        <f>D51+D52+D53</f>
        <v>3500000</v>
      </c>
      <c r="E49" s="140">
        <f>E51+E52+E53+E54</f>
        <v>4034941</v>
      </c>
      <c r="H49" s="31"/>
      <c r="I49" s="10"/>
    </row>
    <row r="50" spans="1:9" ht="12.75">
      <c r="A50" s="119"/>
      <c r="B50" s="100" t="s">
        <v>38</v>
      </c>
      <c r="C50" s="108"/>
      <c r="D50" s="101"/>
      <c r="E50" s="135" t="s">
        <v>14</v>
      </c>
      <c r="H50" s="27"/>
      <c r="I50" s="10"/>
    </row>
    <row r="51" spans="1:9" ht="24">
      <c r="A51" s="119" t="s">
        <v>126</v>
      </c>
      <c r="B51" s="100" t="s">
        <v>39</v>
      </c>
      <c r="C51" s="108">
        <v>1951038</v>
      </c>
      <c r="D51" s="101">
        <v>2250000</v>
      </c>
      <c r="E51" s="113">
        <v>2307846</v>
      </c>
      <c r="H51" s="28"/>
      <c r="I51" s="10"/>
    </row>
    <row r="52" spans="1:9" ht="12" customHeight="1">
      <c r="A52" s="119" t="s">
        <v>127</v>
      </c>
      <c r="B52" s="100" t="s">
        <v>40</v>
      </c>
      <c r="C52" s="108">
        <v>1005000</v>
      </c>
      <c r="D52" s="101">
        <v>1050000</v>
      </c>
      <c r="E52" s="113">
        <v>1011000</v>
      </c>
      <c r="H52" s="28"/>
      <c r="I52" s="10"/>
    </row>
    <row r="53" spans="1:9" ht="24">
      <c r="A53" s="119" t="s">
        <v>128</v>
      </c>
      <c r="B53" s="100" t="s">
        <v>41</v>
      </c>
      <c r="C53" s="108">
        <v>245150</v>
      </c>
      <c r="D53" s="101">
        <v>200000</v>
      </c>
      <c r="E53" s="113">
        <v>251920</v>
      </c>
      <c r="H53" s="28"/>
      <c r="I53" s="10"/>
    </row>
    <row r="54" spans="1:9" ht="12.75">
      <c r="A54" s="119"/>
      <c r="B54" s="100" t="s">
        <v>135</v>
      </c>
      <c r="C54" s="2" t="s">
        <v>14</v>
      </c>
      <c r="D54" s="2" t="s">
        <v>14</v>
      </c>
      <c r="E54" s="113">
        <f>267968+171525+24682</f>
        <v>464175</v>
      </c>
      <c r="H54" s="28"/>
      <c r="I54" s="10"/>
    </row>
    <row r="55" spans="1:9" ht="12.75">
      <c r="A55" s="119" t="s">
        <v>42</v>
      </c>
      <c r="B55" s="141" t="s">
        <v>43</v>
      </c>
      <c r="C55" s="117">
        <v>9099829</v>
      </c>
      <c r="D55" s="105">
        <v>8594225</v>
      </c>
      <c r="E55" s="114">
        <v>7434985</v>
      </c>
      <c r="H55" s="27"/>
      <c r="I55" s="10"/>
    </row>
    <row r="56" spans="1:9" ht="12.75">
      <c r="A56" s="119" t="s">
        <v>44</v>
      </c>
      <c r="B56" s="141" t="s">
        <v>45</v>
      </c>
      <c r="C56" s="117">
        <v>11683918</v>
      </c>
      <c r="D56" s="105">
        <v>13582329</v>
      </c>
      <c r="E56" s="105">
        <f>SUM(E58:E64)</f>
        <v>11794292</v>
      </c>
      <c r="H56" s="27"/>
      <c r="I56" s="10"/>
    </row>
    <row r="57" spans="1:9" ht="12.75">
      <c r="A57" s="119"/>
      <c r="B57" s="142" t="s">
        <v>46</v>
      </c>
      <c r="C57" s="108"/>
      <c r="D57" s="101"/>
      <c r="E57" s="101"/>
      <c r="H57" s="27"/>
      <c r="I57" s="10"/>
    </row>
    <row r="58" spans="1:9" ht="24.75" customHeight="1">
      <c r="A58" s="119"/>
      <c r="B58" s="142" t="s">
        <v>47</v>
      </c>
      <c r="C58" s="131">
        <v>1201200</v>
      </c>
      <c r="D58" s="131">
        <v>1201200</v>
      </c>
      <c r="E58" s="143">
        <v>1201200</v>
      </c>
      <c r="H58" s="29"/>
      <c r="I58" s="10"/>
    </row>
    <row r="59" spans="1:9" ht="12.75">
      <c r="A59" s="144"/>
      <c r="B59" s="159" t="s">
        <v>48</v>
      </c>
      <c r="C59" s="129">
        <v>7700005</v>
      </c>
      <c r="D59" s="131">
        <v>8136610</v>
      </c>
      <c r="E59" s="143">
        <v>8136000</v>
      </c>
      <c r="H59" s="27"/>
      <c r="I59" s="12"/>
    </row>
    <row r="60" spans="1:9" ht="13.5" customHeight="1">
      <c r="A60" s="144"/>
      <c r="B60" s="145" t="s">
        <v>49</v>
      </c>
      <c r="C60" s="129">
        <v>205713</v>
      </c>
      <c r="D60" s="131">
        <v>239519</v>
      </c>
      <c r="E60" s="143">
        <v>220984</v>
      </c>
      <c r="H60" s="28"/>
      <c r="I60" s="10"/>
    </row>
    <row r="61" spans="1:8" ht="12.75">
      <c r="A61" s="144"/>
      <c r="B61" s="146" t="s">
        <v>136</v>
      </c>
      <c r="C61" s="131">
        <v>215075</v>
      </c>
      <c r="D61" s="130" t="s">
        <v>14</v>
      </c>
      <c r="E61" s="143">
        <v>12040</v>
      </c>
      <c r="H61" s="28"/>
    </row>
    <row r="62" spans="1:8" ht="38.25">
      <c r="A62" s="144"/>
      <c r="B62" s="146" t="s">
        <v>129</v>
      </c>
      <c r="C62" s="130" t="s">
        <v>14</v>
      </c>
      <c r="D62" s="131">
        <v>100000</v>
      </c>
      <c r="E62" s="143">
        <v>100000</v>
      </c>
      <c r="H62" s="28"/>
    </row>
    <row r="63" spans="1:5" ht="25.5">
      <c r="A63" s="147"/>
      <c r="B63" s="146" t="s">
        <v>137</v>
      </c>
      <c r="C63" s="130" t="s">
        <v>14</v>
      </c>
      <c r="D63" s="129">
        <v>180000</v>
      </c>
      <c r="E63" s="143">
        <v>180000</v>
      </c>
    </row>
    <row r="64" spans="1:8" s="79" customFormat="1" ht="12.75">
      <c r="A64" s="157"/>
      <c r="B64" s="157" t="s">
        <v>141</v>
      </c>
      <c r="C64" s="158">
        <f>1951500+66209+37113+150+32973</f>
        <v>2087945</v>
      </c>
      <c r="D64" s="130" t="s">
        <v>14</v>
      </c>
      <c r="E64" s="131">
        <f>630501+407278+1941701+173454-4130-4636+50+1050-1201200</f>
        <v>1944068</v>
      </c>
      <c r="H64" s="29"/>
    </row>
    <row r="65" spans="1:5" ht="12.75">
      <c r="A65" s="35"/>
      <c r="B65" s="35"/>
      <c r="C65" s="1"/>
      <c r="D65" s="108"/>
      <c r="E65" s="35"/>
    </row>
    <row r="66" spans="1:9" ht="24">
      <c r="A66" s="119" t="s">
        <v>50</v>
      </c>
      <c r="B66" s="133" t="s">
        <v>51</v>
      </c>
      <c r="C66" s="117">
        <f>C70+C75</f>
        <v>356077.86</v>
      </c>
      <c r="D66" s="134" t="s">
        <v>14</v>
      </c>
      <c r="E66" s="105">
        <v>472938</v>
      </c>
      <c r="H66" s="28"/>
      <c r="I66" s="10"/>
    </row>
    <row r="67" spans="1:9" ht="24">
      <c r="A67" s="148" t="s">
        <v>52</v>
      </c>
      <c r="B67" s="118" t="s">
        <v>53</v>
      </c>
      <c r="C67" s="149" t="s">
        <v>14</v>
      </c>
      <c r="D67" s="149" t="s">
        <v>14</v>
      </c>
      <c r="E67" s="149" t="s">
        <v>14</v>
      </c>
      <c r="H67" s="27"/>
      <c r="I67" s="10"/>
    </row>
    <row r="68" spans="1:9" ht="12.75" hidden="1">
      <c r="A68" s="148"/>
      <c r="B68" s="150" t="s">
        <v>46</v>
      </c>
      <c r="C68" s="151"/>
      <c r="D68" s="149"/>
      <c r="E68" s="152"/>
      <c r="H68" s="27"/>
      <c r="I68" s="10"/>
    </row>
    <row r="69" spans="1:9" ht="24" hidden="1">
      <c r="A69" s="153"/>
      <c r="B69" s="150" t="s">
        <v>54</v>
      </c>
      <c r="C69" s="149" t="s">
        <v>14</v>
      </c>
      <c r="D69" s="149" t="s">
        <v>14</v>
      </c>
      <c r="E69" s="149" t="s">
        <v>14</v>
      </c>
      <c r="H69" s="27"/>
      <c r="I69" s="10"/>
    </row>
    <row r="70" spans="1:9" ht="12.75">
      <c r="A70" s="112" t="s">
        <v>55</v>
      </c>
      <c r="B70" s="100" t="s">
        <v>56</v>
      </c>
      <c r="C70" s="108">
        <v>3178</v>
      </c>
      <c r="D70" s="2" t="s">
        <v>14</v>
      </c>
      <c r="E70" s="101">
        <f>E74</f>
        <v>25970</v>
      </c>
      <c r="H70" s="27"/>
      <c r="I70" s="10"/>
    </row>
    <row r="71" spans="1:9" ht="12" customHeight="1">
      <c r="A71" s="112"/>
      <c r="B71" s="142" t="s">
        <v>46</v>
      </c>
      <c r="C71" s="108"/>
      <c r="D71" s="2"/>
      <c r="E71" s="101"/>
      <c r="H71" s="27"/>
      <c r="I71" s="10"/>
    </row>
    <row r="72" spans="1:9" ht="24" hidden="1">
      <c r="A72" s="127" t="s">
        <v>57</v>
      </c>
      <c r="B72" s="142" t="s">
        <v>58</v>
      </c>
      <c r="C72" s="2" t="s">
        <v>14</v>
      </c>
      <c r="D72" s="2" t="s">
        <v>14</v>
      </c>
      <c r="E72" s="2" t="s">
        <v>14</v>
      </c>
      <c r="H72" s="27"/>
      <c r="I72" s="10"/>
    </row>
    <row r="73" spans="1:9" ht="36">
      <c r="A73" s="127" t="s">
        <v>59</v>
      </c>
      <c r="B73" s="142" t="s">
        <v>140</v>
      </c>
      <c r="C73" s="131">
        <v>3178</v>
      </c>
      <c r="D73" s="130" t="s">
        <v>14</v>
      </c>
      <c r="E73" s="130" t="s">
        <v>14</v>
      </c>
      <c r="H73" s="27"/>
      <c r="I73" s="10"/>
    </row>
    <row r="74" spans="1:9" ht="12.75">
      <c r="A74" s="127" t="s">
        <v>138</v>
      </c>
      <c r="B74" s="142" t="s">
        <v>139</v>
      </c>
      <c r="C74" s="130" t="s">
        <v>14</v>
      </c>
      <c r="D74" s="130" t="s">
        <v>14</v>
      </c>
      <c r="E74" s="131">
        <v>25970</v>
      </c>
      <c r="H74" s="27"/>
      <c r="I74" s="10"/>
    </row>
    <row r="75" spans="1:9" ht="24">
      <c r="A75" s="112" t="s">
        <v>60</v>
      </c>
      <c r="B75" s="100" t="s">
        <v>61</v>
      </c>
      <c r="C75" s="108">
        <v>352899.86</v>
      </c>
      <c r="D75" s="2" t="s">
        <v>14</v>
      </c>
      <c r="E75" s="101">
        <v>446968</v>
      </c>
      <c r="H75" s="27"/>
      <c r="I75" s="13"/>
    </row>
    <row r="76" spans="1:9" ht="12.75">
      <c r="A76" s="112"/>
      <c r="B76" s="100"/>
      <c r="C76" s="1"/>
      <c r="D76" s="101"/>
      <c r="E76" s="101"/>
      <c r="H76" s="27"/>
      <c r="I76" s="10"/>
    </row>
    <row r="77" spans="1:9" ht="12.75">
      <c r="A77" s="112"/>
      <c r="B77" s="100"/>
      <c r="C77" s="1"/>
      <c r="D77" s="101"/>
      <c r="E77" s="101"/>
      <c r="H77" s="27"/>
      <c r="I77" s="10"/>
    </row>
    <row r="78" spans="1:9" ht="12.75">
      <c r="A78" s="112"/>
      <c r="B78" s="100"/>
      <c r="C78" s="108"/>
      <c r="D78" s="101"/>
      <c r="E78" s="101"/>
      <c r="H78" s="27"/>
      <c r="I78" s="10"/>
    </row>
    <row r="79" spans="1:9" ht="12.75">
      <c r="A79" s="103" t="s">
        <v>62</v>
      </c>
      <c r="B79" s="104"/>
      <c r="C79" s="105">
        <f>C80</f>
        <v>55444531</v>
      </c>
      <c r="D79" s="105">
        <f>D80</f>
        <v>65086359</v>
      </c>
      <c r="E79" s="105">
        <f>E80</f>
        <v>60463697</v>
      </c>
      <c r="H79" s="27"/>
      <c r="I79" s="11"/>
    </row>
    <row r="80" spans="1:9" ht="36">
      <c r="A80" s="112" t="s">
        <v>63</v>
      </c>
      <c r="B80" s="100" t="s">
        <v>64</v>
      </c>
      <c r="C80" s="108">
        <v>55444531</v>
      </c>
      <c r="D80" s="101">
        <v>65086359</v>
      </c>
      <c r="E80" s="101">
        <v>60463697</v>
      </c>
      <c r="H80" s="28"/>
      <c r="I80" s="10"/>
    </row>
    <row r="81" spans="1:9" ht="12.75">
      <c r="A81" s="1"/>
      <c r="B81" s="1"/>
      <c r="C81" s="108"/>
      <c r="D81" s="101"/>
      <c r="E81" s="154"/>
      <c r="H81" s="27"/>
      <c r="I81" s="6"/>
    </row>
    <row r="82" spans="1:9" ht="12.75">
      <c r="A82" s="1"/>
      <c r="B82" s="155" t="s">
        <v>65</v>
      </c>
      <c r="C82" s="138">
        <v>17959715</v>
      </c>
      <c r="D82" s="139">
        <v>52377182</v>
      </c>
      <c r="E82" s="139">
        <v>25947024</v>
      </c>
      <c r="H82" s="27"/>
      <c r="I82" s="6"/>
    </row>
    <row r="83" spans="1:9" ht="12.75">
      <c r="A83" s="1"/>
      <c r="B83" s="1" t="s">
        <v>66</v>
      </c>
      <c r="C83" s="108">
        <v>3793001</v>
      </c>
      <c r="D83" s="112" t="s">
        <v>14</v>
      </c>
      <c r="E83" s="112" t="s">
        <v>14</v>
      </c>
      <c r="H83" s="30"/>
      <c r="I83" s="6"/>
    </row>
    <row r="84" spans="1:5" ht="12.75">
      <c r="A84" s="1"/>
      <c r="B84" s="116"/>
      <c r="C84" s="117"/>
      <c r="D84" s="2"/>
      <c r="E84" s="114"/>
    </row>
    <row r="85" spans="1:8" ht="12.75">
      <c r="A85" s="112"/>
      <c r="B85" s="118"/>
      <c r="C85" s="108"/>
      <c r="D85" s="2"/>
      <c r="E85" s="101"/>
      <c r="H85" s="5"/>
    </row>
    <row r="86" spans="1:8" ht="12.75">
      <c r="A86" s="119"/>
      <c r="B86" s="120"/>
      <c r="C86" s="121"/>
      <c r="D86" s="2"/>
      <c r="E86" s="122"/>
      <c r="H86" s="7"/>
    </row>
    <row r="87" spans="1:8" ht="12.75">
      <c r="A87" s="112"/>
      <c r="B87" s="118"/>
      <c r="C87" s="108"/>
      <c r="D87" s="2"/>
      <c r="E87" s="101"/>
      <c r="H87" s="2"/>
    </row>
    <row r="88" spans="1:8" ht="12.75">
      <c r="A88" s="1"/>
      <c r="B88" s="156"/>
      <c r="C88" s="112"/>
      <c r="D88" s="2"/>
      <c r="E88" s="2"/>
      <c r="H88" s="2"/>
    </row>
    <row r="89" spans="1:8" ht="12.75">
      <c r="A89" s="1"/>
      <c r="C89" s="2"/>
      <c r="D89" s="7"/>
      <c r="E89" s="6"/>
      <c r="H89" s="7"/>
    </row>
    <row r="90" spans="1:8" ht="12.75">
      <c r="A90" s="1"/>
      <c r="B90" s="15"/>
      <c r="E90" s="6"/>
      <c r="H90" s="2"/>
    </row>
    <row r="91" spans="1:8" ht="12.75">
      <c r="A91" s="6"/>
      <c r="H91" s="2"/>
    </row>
    <row r="92" spans="1:8" ht="12.75">
      <c r="A92" s="6"/>
      <c r="H92" s="14"/>
    </row>
    <row r="93" spans="1:8" ht="12.75">
      <c r="A93" s="6"/>
      <c r="B93" s="15"/>
      <c r="C93" s="2"/>
      <c r="D93" s="2"/>
      <c r="E93" s="2"/>
      <c r="H93" s="14"/>
    </row>
    <row r="94" spans="1:8" ht="12.75">
      <c r="A94" s="6"/>
      <c r="H94" s="14"/>
    </row>
    <row r="95" spans="1:8" ht="12.75">
      <c r="A95" s="6"/>
      <c r="B95" s="17"/>
      <c r="H95" s="14"/>
    </row>
    <row r="96" spans="1:8" ht="12.75">
      <c r="A96" s="6"/>
      <c r="B96" s="18"/>
      <c r="H96" s="14"/>
    </row>
    <row r="97" spans="1:8" ht="12.75">
      <c r="A97" s="6"/>
      <c r="B97" s="6"/>
      <c r="E97" s="6"/>
      <c r="H97" s="14"/>
    </row>
    <row r="98" spans="1:8" ht="12.75">
      <c r="A98" s="6"/>
      <c r="B98" s="6"/>
      <c r="E98" s="6"/>
      <c r="H98" s="14"/>
    </row>
    <row r="99" spans="1:8" ht="12.75">
      <c r="A99" s="6"/>
      <c r="B99" s="6"/>
      <c r="E99" s="6"/>
      <c r="H99" s="14"/>
    </row>
    <row r="100" spans="1:8" ht="12.75">
      <c r="A100" s="6"/>
      <c r="B100" s="6"/>
      <c r="E100" s="6"/>
      <c r="H100" s="14"/>
    </row>
  </sheetData>
  <mergeCells count="1">
    <mergeCell ref="A5:E5"/>
  </mergeCells>
  <printOptions horizontalCentered="1"/>
  <pageMargins left="0.9448818897637796" right="0.15748031496062992" top="0.984251968503937" bottom="0.984251968503937" header="0.5118110236220472" footer="0.5118110236220472"/>
  <pageSetup firstPageNumber="5" useFirstPageNumber="1" horizontalDpi="600" verticalDpi="600" orientation="portrait" paperSize="9" scale="89" r:id="rId1"/>
  <headerFooter alignWithMargins="0">
    <oddFooter>&amp;R&amp;8&amp;P</oddFooter>
  </headerFooter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42"/>
  <sheetViews>
    <sheetView tabSelected="1" zoomScale="75" zoomScaleNormal="75" workbookViewId="0" topLeftCell="A1">
      <selection activeCell="B8" sqref="B8"/>
    </sheetView>
  </sheetViews>
  <sheetFormatPr defaultColWidth="9.140625" defaultRowHeight="12.75"/>
  <cols>
    <col min="1" max="1" width="10.57421875" style="44" customWidth="1"/>
    <col min="2" max="2" width="50.28125" style="36" customWidth="1"/>
    <col min="3" max="3" width="14.28125" style="45" customWidth="1"/>
    <col min="4" max="4" width="14.140625" style="45" hidden="1" customWidth="1"/>
    <col min="5" max="6" width="14.28125" style="45" customWidth="1"/>
    <col min="7" max="16384" width="9.140625" style="36" customWidth="1"/>
  </cols>
  <sheetData>
    <row r="1" spans="1:6" ht="18.75">
      <c r="A1" s="162" t="s">
        <v>160</v>
      </c>
      <c r="B1" s="162"/>
      <c r="C1" s="162"/>
      <c r="D1" s="162"/>
      <c r="E1" s="162"/>
      <c r="F1" s="162"/>
    </row>
    <row r="3" spans="1:6" ht="31.5">
      <c r="A3" s="37" t="s">
        <v>0</v>
      </c>
      <c r="B3" s="38" t="s">
        <v>1</v>
      </c>
      <c r="C3" s="39" t="s">
        <v>2</v>
      </c>
      <c r="D3" s="39" t="s">
        <v>159</v>
      </c>
      <c r="E3" s="39" t="s">
        <v>119</v>
      </c>
      <c r="F3" s="39" t="s">
        <v>130</v>
      </c>
    </row>
    <row r="4" spans="1:6" ht="15.75">
      <c r="A4" s="37">
        <v>1</v>
      </c>
      <c r="B4" s="38">
        <v>2</v>
      </c>
      <c r="C4" s="37">
        <v>3</v>
      </c>
      <c r="D4" s="38">
        <v>4</v>
      </c>
      <c r="E4" s="38">
        <v>4</v>
      </c>
      <c r="F4" s="37">
        <v>5</v>
      </c>
    </row>
    <row r="5" spans="1:6" ht="15.75">
      <c r="A5" s="40"/>
      <c r="B5" s="41"/>
      <c r="C5" s="42"/>
      <c r="D5" s="42"/>
      <c r="E5" s="42"/>
      <c r="F5" s="42"/>
    </row>
    <row r="6" spans="1:6" ht="16.5">
      <c r="A6" s="163" t="s">
        <v>67</v>
      </c>
      <c r="B6" s="163"/>
      <c r="C6" s="43">
        <f>SUM(C8,C15,C49,C61,C79,C100,C115,C128,C136)</f>
        <v>682882813</v>
      </c>
      <c r="D6" s="43">
        <f>SUM(D8,D15,D49,D61,D79,D100,D115,D128,D136)</f>
        <v>692939588</v>
      </c>
      <c r="E6" s="43">
        <f>SUM(E8,E15,E49,E61,E79,E100,E115,E128,E136)</f>
        <v>727302389</v>
      </c>
      <c r="F6" s="43">
        <f>SUM(F8,F15,F49,F61,F79,F100,F115,F128,F136)</f>
        <v>703808987</v>
      </c>
    </row>
    <row r="7" spans="3:6" ht="15.75">
      <c r="C7" s="64"/>
      <c r="D7" s="64"/>
      <c r="E7" s="64"/>
      <c r="F7" s="65"/>
    </row>
    <row r="8" spans="1:6" ht="15.75">
      <c r="A8" s="66"/>
      <c r="B8" s="46" t="s">
        <v>110</v>
      </c>
      <c r="C8" s="67">
        <f>SUM(C10,C13)</f>
        <v>2146729</v>
      </c>
      <c r="D8" s="67">
        <f>SUM(D10,D13)</f>
        <v>2100500</v>
      </c>
      <c r="E8" s="67">
        <f>SUM(E10,E13)</f>
        <v>2874300</v>
      </c>
      <c r="F8" s="68">
        <f>SUM(F10,F13)</f>
        <v>1728300</v>
      </c>
    </row>
    <row r="9" spans="1:6" ht="15.75">
      <c r="A9" s="66"/>
      <c r="B9" s="46"/>
      <c r="C9" s="67"/>
      <c r="D9" s="67"/>
      <c r="E9" s="67"/>
      <c r="F9" s="68"/>
    </row>
    <row r="10" spans="1:6" ht="15.75">
      <c r="A10" s="40" t="s">
        <v>52</v>
      </c>
      <c r="B10" s="47" t="s">
        <v>68</v>
      </c>
      <c r="C10" s="64"/>
      <c r="D10" s="64"/>
      <c r="E10" s="64"/>
      <c r="F10" s="65"/>
    </row>
    <row r="11" spans="1:6" ht="15.75" hidden="1">
      <c r="A11" s="40"/>
      <c r="B11" s="48" t="s">
        <v>46</v>
      </c>
      <c r="C11" s="64"/>
      <c r="D11" s="64"/>
      <c r="E11" s="64"/>
      <c r="F11" s="65"/>
    </row>
    <row r="12" spans="1:6" s="86" customFormat="1" ht="15" customHeight="1">
      <c r="A12" s="82"/>
      <c r="B12" s="83" t="s">
        <v>146</v>
      </c>
      <c r="C12" s="84">
        <v>3015800</v>
      </c>
      <c r="D12" s="84">
        <v>31009334</v>
      </c>
      <c r="E12" s="85" t="s">
        <v>14</v>
      </c>
      <c r="F12" s="85" t="s">
        <v>14</v>
      </c>
    </row>
    <row r="13" spans="1:6" ht="15.75">
      <c r="A13" s="40"/>
      <c r="B13" s="47" t="s">
        <v>69</v>
      </c>
      <c r="C13" s="64">
        <v>2146729</v>
      </c>
      <c r="D13" s="70">
        <v>2100500</v>
      </c>
      <c r="E13" s="70">
        <v>2874300</v>
      </c>
      <c r="F13" s="65">
        <v>1728300</v>
      </c>
    </row>
    <row r="14" spans="1:6" ht="15.75">
      <c r="A14" s="66"/>
      <c r="C14" s="64"/>
      <c r="D14" s="64"/>
      <c r="E14" s="64"/>
      <c r="F14" s="65"/>
    </row>
    <row r="15" spans="1:6" ht="15.75">
      <c r="A15" s="66"/>
      <c r="B15" s="49" t="s">
        <v>70</v>
      </c>
      <c r="C15" s="67">
        <f>SUM(C36,C17,C40)</f>
        <v>4345375</v>
      </c>
      <c r="D15" s="67">
        <f>SUM(D36,D17,D40)</f>
        <v>2576793</v>
      </c>
      <c r="E15" s="67">
        <f>SUM(E36,E17,E40)</f>
        <v>3465000</v>
      </c>
      <c r="F15" s="68">
        <f>SUM(F36,F17,F40)</f>
        <v>4754589</v>
      </c>
    </row>
    <row r="16" spans="1:6" ht="15.75">
      <c r="A16" s="66"/>
      <c r="B16" s="49"/>
      <c r="C16" s="67"/>
      <c r="D16" s="67"/>
      <c r="E16" s="67"/>
      <c r="F16" s="68"/>
    </row>
    <row r="17" spans="1:6" ht="31.5">
      <c r="A17" s="40"/>
      <c r="B17" s="50" t="s">
        <v>168</v>
      </c>
      <c r="C17" s="64">
        <f>SUM(C19,C26,C29,C32)</f>
        <v>3194139</v>
      </c>
      <c r="D17" s="64">
        <v>1770000</v>
      </c>
      <c r="E17" s="64">
        <f>E19+E26+E29+E32</f>
        <v>2890000</v>
      </c>
      <c r="F17" s="65">
        <f>SUM(F19,F26,F29,F32)</f>
        <v>2902380</v>
      </c>
    </row>
    <row r="18" spans="1:6" ht="15.75" hidden="1">
      <c r="A18" s="40"/>
      <c r="B18" s="53" t="s">
        <v>38</v>
      </c>
      <c r="C18" s="64"/>
      <c r="D18" s="64"/>
      <c r="E18" s="64"/>
      <c r="F18" s="65"/>
    </row>
    <row r="19" spans="1:6" ht="31.5">
      <c r="A19" s="40"/>
      <c r="B19" s="73" t="s">
        <v>169</v>
      </c>
      <c r="C19" s="64">
        <v>2599819</v>
      </c>
      <c r="D19" s="64">
        <v>1200000</v>
      </c>
      <c r="E19" s="64">
        <v>2175000</v>
      </c>
      <c r="F19" s="65">
        <v>2227542</v>
      </c>
    </row>
    <row r="20" spans="1:6" ht="15.75" hidden="1">
      <c r="A20" s="69"/>
      <c r="B20" s="54" t="s">
        <v>101</v>
      </c>
      <c r="C20" s="64"/>
      <c r="D20" s="64"/>
      <c r="E20" s="64"/>
      <c r="F20" s="65"/>
    </row>
    <row r="21" spans="1:6" s="86" customFormat="1" ht="15.75">
      <c r="A21" s="82" t="s">
        <v>74</v>
      </c>
      <c r="B21" s="83" t="s">
        <v>162</v>
      </c>
      <c r="C21" s="84">
        <v>2001721</v>
      </c>
      <c r="D21" s="85" t="s">
        <v>14</v>
      </c>
      <c r="E21" s="88">
        <v>2000000</v>
      </c>
      <c r="F21" s="88">
        <v>1631085</v>
      </c>
    </row>
    <row r="22" spans="1:6" s="86" customFormat="1" ht="15.75">
      <c r="A22" s="82"/>
      <c r="B22" s="83" t="s">
        <v>170</v>
      </c>
      <c r="C22" s="85" t="s">
        <v>14</v>
      </c>
      <c r="D22" s="85"/>
      <c r="E22" s="88">
        <v>170000</v>
      </c>
      <c r="F22" s="88">
        <v>211205</v>
      </c>
    </row>
    <row r="23" spans="1:6" s="86" customFormat="1" ht="15.75">
      <c r="A23" s="82"/>
      <c r="B23" s="83" t="s">
        <v>133</v>
      </c>
      <c r="C23" s="85" t="s">
        <v>14</v>
      </c>
      <c r="D23" s="85"/>
      <c r="E23" s="88">
        <v>5000</v>
      </c>
      <c r="F23" s="88">
        <v>385252</v>
      </c>
    </row>
    <row r="24" spans="1:6" s="86" customFormat="1" ht="15.75">
      <c r="A24" s="82"/>
      <c r="B24" s="83" t="s">
        <v>145</v>
      </c>
      <c r="C24" s="84">
        <v>10033</v>
      </c>
      <c r="D24" s="85" t="s">
        <v>14</v>
      </c>
      <c r="E24" s="85" t="s">
        <v>14</v>
      </c>
      <c r="F24" s="85" t="s">
        <v>14</v>
      </c>
    </row>
    <row r="25" spans="1:6" ht="15.75" hidden="1">
      <c r="A25" s="69"/>
      <c r="B25" s="48"/>
      <c r="C25" s="64"/>
      <c r="D25" s="64"/>
      <c r="E25" s="64"/>
      <c r="F25" s="65"/>
    </row>
    <row r="26" spans="1:6" ht="31.5">
      <c r="A26" s="40"/>
      <c r="B26" s="73" t="s">
        <v>73</v>
      </c>
      <c r="C26" s="64">
        <v>236082</v>
      </c>
      <c r="D26" s="64">
        <v>215000</v>
      </c>
      <c r="E26" s="64">
        <v>240000</v>
      </c>
      <c r="F26" s="65">
        <v>236051</v>
      </c>
    </row>
    <row r="27" spans="1:6" ht="15.75" hidden="1">
      <c r="A27" s="40"/>
      <c r="B27" s="54" t="s">
        <v>38</v>
      </c>
      <c r="C27" s="64"/>
      <c r="D27" s="64"/>
      <c r="E27" s="64"/>
      <c r="F27" s="65">
        <v>236051</v>
      </c>
    </row>
    <row r="28" spans="1:6" s="86" customFormat="1" ht="15.75">
      <c r="A28" s="82" t="s">
        <v>74</v>
      </c>
      <c r="B28" s="83" t="s">
        <v>162</v>
      </c>
      <c r="C28" s="84">
        <v>236082</v>
      </c>
      <c r="D28" s="84">
        <v>215000</v>
      </c>
      <c r="E28" s="84">
        <v>240000</v>
      </c>
      <c r="F28" s="88">
        <v>236051</v>
      </c>
    </row>
    <row r="29" spans="1:6" ht="31.5" customHeight="1">
      <c r="A29" s="40"/>
      <c r="B29" s="73" t="s">
        <v>171</v>
      </c>
      <c r="C29" s="64">
        <v>144028</v>
      </c>
      <c r="D29" s="64">
        <v>150000</v>
      </c>
      <c r="E29" s="64">
        <v>145000</v>
      </c>
      <c r="F29" s="65">
        <v>142107</v>
      </c>
    </row>
    <row r="30" spans="1:6" ht="15.75" hidden="1">
      <c r="A30" s="40"/>
      <c r="B30" s="54" t="s">
        <v>38</v>
      </c>
      <c r="C30" s="64"/>
      <c r="D30" s="64"/>
      <c r="E30" s="64"/>
      <c r="F30" s="65"/>
    </row>
    <row r="31" spans="1:6" s="86" customFormat="1" ht="15.75">
      <c r="A31" s="82" t="s">
        <v>74</v>
      </c>
      <c r="B31" s="83" t="s">
        <v>162</v>
      </c>
      <c r="C31" s="84">
        <v>144028</v>
      </c>
      <c r="D31" s="85" t="s">
        <v>14</v>
      </c>
      <c r="E31" s="88">
        <v>145000</v>
      </c>
      <c r="F31" s="88">
        <v>142107</v>
      </c>
    </row>
    <row r="32" spans="1:6" ht="31.5">
      <c r="A32" s="40"/>
      <c r="B32" s="73" t="s">
        <v>172</v>
      </c>
      <c r="C32" s="64">
        <f>160840+53370</f>
        <v>214210</v>
      </c>
      <c r="D32" s="64">
        <v>205000</v>
      </c>
      <c r="E32" s="64">
        <v>330000</v>
      </c>
      <c r="F32" s="65">
        <v>296680</v>
      </c>
    </row>
    <row r="33" spans="1:6" ht="15.75" hidden="1">
      <c r="A33" s="40"/>
      <c r="B33" s="54" t="s">
        <v>38</v>
      </c>
      <c r="C33" s="64"/>
      <c r="D33" s="64"/>
      <c r="E33" s="64"/>
      <c r="F33" s="65"/>
    </row>
    <row r="34" spans="1:6" s="86" customFormat="1" ht="15.75">
      <c r="A34" s="82" t="s">
        <v>74</v>
      </c>
      <c r="B34" s="83" t="s">
        <v>162</v>
      </c>
      <c r="C34" s="84">
        <f>160840+53370</f>
        <v>214210</v>
      </c>
      <c r="D34" s="84">
        <v>205000</v>
      </c>
      <c r="E34" s="84">
        <v>170000</v>
      </c>
      <c r="F34" s="88">
        <f>64+183376</f>
        <v>183440</v>
      </c>
    </row>
    <row r="35" spans="1:6" s="86" customFormat="1" ht="31.5">
      <c r="A35" s="82"/>
      <c r="B35" s="83" t="s">
        <v>173</v>
      </c>
      <c r="C35" s="85" t="s">
        <v>14</v>
      </c>
      <c r="D35" s="84"/>
      <c r="E35" s="84">
        <v>160000</v>
      </c>
      <c r="F35" s="88">
        <v>113240</v>
      </c>
    </row>
    <row r="36" spans="1:6" ht="31.5">
      <c r="A36" s="40"/>
      <c r="B36" s="50" t="s">
        <v>147</v>
      </c>
      <c r="C36" s="64">
        <v>1151228</v>
      </c>
      <c r="D36" s="64">
        <v>750000</v>
      </c>
      <c r="E36" s="64">
        <v>500000</v>
      </c>
      <c r="F36" s="65">
        <f>F39</f>
        <v>1687937</v>
      </c>
    </row>
    <row r="37" spans="1:6" ht="13.5" customHeight="1" hidden="1">
      <c r="A37" s="40"/>
      <c r="B37" s="51" t="s">
        <v>101</v>
      </c>
      <c r="C37" s="64"/>
      <c r="D37" s="64"/>
      <c r="E37" s="64"/>
      <c r="F37" s="65"/>
    </row>
    <row r="38" spans="1:6" ht="31.5" hidden="1">
      <c r="A38" s="40"/>
      <c r="B38" s="71" t="s">
        <v>71</v>
      </c>
      <c r="C38" s="64"/>
      <c r="D38" s="72" t="s">
        <v>14</v>
      </c>
      <c r="E38" s="72"/>
      <c r="F38" s="65"/>
    </row>
    <row r="39" spans="1:6" s="86" customFormat="1" ht="15.75">
      <c r="A39" s="82"/>
      <c r="B39" s="87" t="s">
        <v>72</v>
      </c>
      <c r="C39" s="84">
        <v>1151228</v>
      </c>
      <c r="D39" s="85" t="s">
        <v>14</v>
      </c>
      <c r="E39" s="88">
        <v>500000</v>
      </c>
      <c r="F39" s="88">
        <v>1687937</v>
      </c>
    </row>
    <row r="40" spans="1:6" ht="15" customHeight="1">
      <c r="A40" s="40"/>
      <c r="B40" s="50" t="s">
        <v>75</v>
      </c>
      <c r="C40" s="64">
        <v>8</v>
      </c>
      <c r="D40" s="64">
        <v>56793</v>
      </c>
      <c r="E40" s="64">
        <f>E42+E45</f>
        <v>75000</v>
      </c>
      <c r="F40" s="65">
        <v>164272</v>
      </c>
    </row>
    <row r="41" spans="1:6" ht="15.75" hidden="1">
      <c r="A41" s="40"/>
      <c r="B41" s="52" t="s">
        <v>46</v>
      </c>
      <c r="C41" s="72"/>
      <c r="D41" s="64"/>
      <c r="E41" s="64"/>
      <c r="F41" s="65"/>
    </row>
    <row r="42" spans="1:6" ht="15.75">
      <c r="A42" s="69"/>
      <c r="B42" s="74" t="s">
        <v>76</v>
      </c>
      <c r="C42" s="72" t="s">
        <v>14</v>
      </c>
      <c r="D42" s="64">
        <v>6430</v>
      </c>
      <c r="E42" s="64">
        <v>15000</v>
      </c>
      <c r="F42" s="65">
        <v>22078</v>
      </c>
    </row>
    <row r="43" spans="1:6" ht="15.75" hidden="1">
      <c r="A43" s="66"/>
      <c r="B43" s="55" t="s">
        <v>101</v>
      </c>
      <c r="C43" s="72"/>
      <c r="D43" s="64"/>
      <c r="E43" s="64"/>
      <c r="F43" s="65"/>
    </row>
    <row r="44" spans="1:6" s="86" customFormat="1" ht="15.75">
      <c r="A44" s="89"/>
      <c r="B44" s="90" t="s">
        <v>162</v>
      </c>
      <c r="C44" s="85" t="s">
        <v>14</v>
      </c>
      <c r="D44" s="84">
        <v>6430</v>
      </c>
      <c r="E44" s="84">
        <v>15000</v>
      </c>
      <c r="F44" s="88">
        <v>22078</v>
      </c>
    </row>
    <row r="45" spans="1:6" ht="15.75">
      <c r="A45" s="66"/>
      <c r="B45" s="75" t="s">
        <v>77</v>
      </c>
      <c r="C45" s="65">
        <v>8</v>
      </c>
      <c r="D45" s="64">
        <v>50363</v>
      </c>
      <c r="E45" s="64">
        <v>60000</v>
      </c>
      <c r="F45" s="65">
        <v>142194</v>
      </c>
    </row>
    <row r="46" spans="1:6" ht="15.75" hidden="1">
      <c r="A46" s="66"/>
      <c r="B46" s="55" t="s">
        <v>148</v>
      </c>
      <c r="C46" s="65">
        <v>8</v>
      </c>
      <c r="D46" s="64"/>
      <c r="E46" s="64"/>
      <c r="F46" s="65"/>
    </row>
    <row r="47" spans="1:6" s="86" customFormat="1" ht="15.75">
      <c r="A47" s="89"/>
      <c r="B47" s="90" t="s">
        <v>162</v>
      </c>
      <c r="C47" s="88">
        <v>8</v>
      </c>
      <c r="D47" s="84">
        <v>50363</v>
      </c>
      <c r="E47" s="84">
        <v>60000</v>
      </c>
      <c r="F47" s="88">
        <v>142194</v>
      </c>
    </row>
    <row r="48" spans="1:6" ht="15.75">
      <c r="A48" s="66"/>
      <c r="B48" s="56"/>
      <c r="C48" s="64"/>
      <c r="D48" s="64"/>
      <c r="E48" s="64"/>
      <c r="F48" s="65"/>
    </row>
    <row r="49" spans="1:6" ht="15.75">
      <c r="A49" s="76"/>
      <c r="B49" s="49" t="s">
        <v>111</v>
      </c>
      <c r="C49" s="67">
        <f>SUM(C51,C56)</f>
        <v>2439484</v>
      </c>
      <c r="D49" s="67">
        <f>SUM(D51,D56)</f>
        <v>2439484</v>
      </c>
      <c r="E49" s="67">
        <f>SUM(E51,E56)</f>
        <v>2932901</v>
      </c>
      <c r="F49" s="68">
        <f>SUM(F51,F56)</f>
        <v>2932901</v>
      </c>
    </row>
    <row r="50" spans="1:6" ht="15.75">
      <c r="A50" s="76"/>
      <c r="B50" s="49"/>
      <c r="C50" s="67"/>
      <c r="D50" s="67"/>
      <c r="E50" s="67"/>
      <c r="F50" s="68"/>
    </row>
    <row r="51" spans="1:6" ht="15.75">
      <c r="A51" s="40"/>
      <c r="B51" s="50" t="s">
        <v>78</v>
      </c>
      <c r="C51" s="64">
        <v>1550000</v>
      </c>
      <c r="D51" s="64">
        <v>1550000</v>
      </c>
      <c r="E51" s="64">
        <v>1508663</v>
      </c>
      <c r="F51" s="65">
        <v>1508663</v>
      </c>
    </row>
    <row r="52" spans="1:6" ht="15.75" hidden="1">
      <c r="A52" s="69"/>
      <c r="B52" s="57" t="s">
        <v>46</v>
      </c>
      <c r="C52" s="64"/>
      <c r="D52" s="64"/>
      <c r="E52" s="64"/>
      <c r="F52" s="65"/>
    </row>
    <row r="53" spans="1:6" ht="31.5" hidden="1">
      <c r="A53" s="40" t="s">
        <v>79</v>
      </c>
      <c r="B53" s="71" t="s">
        <v>142</v>
      </c>
      <c r="C53" s="72" t="s">
        <v>14</v>
      </c>
      <c r="D53" s="72" t="s">
        <v>14</v>
      </c>
      <c r="E53" s="72"/>
      <c r="F53" s="65" t="s">
        <v>14</v>
      </c>
    </row>
    <row r="54" spans="1:6" s="86" customFormat="1" ht="15.75">
      <c r="A54" s="82"/>
      <c r="B54" s="87" t="s">
        <v>89</v>
      </c>
      <c r="C54" s="84">
        <v>1550000</v>
      </c>
      <c r="D54" s="84">
        <v>1550000</v>
      </c>
      <c r="E54" s="84">
        <v>1508663</v>
      </c>
      <c r="F54" s="88">
        <v>1508663</v>
      </c>
    </row>
    <row r="55" spans="1:6" ht="15.75">
      <c r="A55" s="40"/>
      <c r="B55" s="57"/>
      <c r="C55" s="64"/>
      <c r="D55" s="64"/>
      <c r="E55" s="64"/>
      <c r="F55" s="65"/>
    </row>
    <row r="56" spans="1:6" ht="14.25" customHeight="1">
      <c r="A56" s="40"/>
      <c r="B56" s="50" t="s">
        <v>80</v>
      </c>
      <c r="C56" s="64">
        <v>889484</v>
      </c>
      <c r="D56" s="64">
        <v>889484</v>
      </c>
      <c r="E56" s="64">
        <v>1424238</v>
      </c>
      <c r="F56" s="65">
        <v>1424238</v>
      </c>
    </row>
    <row r="57" spans="1:6" ht="15.75" hidden="1">
      <c r="A57" s="40"/>
      <c r="B57" s="57" t="s">
        <v>46</v>
      </c>
      <c r="C57" s="64"/>
      <c r="D57" s="64"/>
      <c r="E57" s="64"/>
      <c r="F57" s="65"/>
    </row>
    <row r="58" spans="1:6" s="86" customFormat="1" ht="15.75">
      <c r="A58" s="82"/>
      <c r="B58" s="87" t="s">
        <v>89</v>
      </c>
      <c r="C58" s="84">
        <v>889484</v>
      </c>
      <c r="D58" s="84">
        <v>889484</v>
      </c>
      <c r="E58" s="84">
        <v>1424238</v>
      </c>
      <c r="F58" s="88">
        <v>1424238</v>
      </c>
    </row>
    <row r="59" spans="1:6" ht="15.75">
      <c r="A59" s="66"/>
      <c r="C59" s="64"/>
      <c r="D59" s="64"/>
      <c r="E59" s="64"/>
      <c r="F59" s="65"/>
    </row>
    <row r="60" spans="1:6" ht="15.75">
      <c r="A60" s="66"/>
      <c r="C60" s="64"/>
      <c r="D60" s="64"/>
      <c r="E60" s="64"/>
      <c r="F60" s="65"/>
    </row>
    <row r="61" spans="1:6" ht="15.75">
      <c r="A61" s="40"/>
      <c r="B61" s="49" t="s">
        <v>112</v>
      </c>
      <c r="C61" s="67">
        <f>SUM(C63,C70)</f>
        <v>569772</v>
      </c>
      <c r="D61" s="67">
        <f>SUM(D63,D70)</f>
        <v>550000</v>
      </c>
      <c r="E61" s="67">
        <f>SUM(E63,E70)</f>
        <v>500000</v>
      </c>
      <c r="F61" s="68">
        <f>SUM(F63,F70)</f>
        <v>492974</v>
      </c>
    </row>
    <row r="62" spans="1:6" ht="15.75">
      <c r="A62" s="40"/>
      <c r="B62" s="49"/>
      <c r="C62" s="67"/>
      <c r="D62" s="67"/>
      <c r="E62" s="67"/>
      <c r="F62" s="68"/>
    </row>
    <row r="63" spans="1:6" ht="15.75">
      <c r="A63" s="40"/>
      <c r="B63" s="58" t="s">
        <v>163</v>
      </c>
      <c r="C63" s="64">
        <f>SUM(C65:C68)</f>
        <v>569772</v>
      </c>
      <c r="D63" s="64">
        <v>550000</v>
      </c>
      <c r="E63" s="64">
        <f>E65+E67+E68</f>
        <v>500000</v>
      </c>
      <c r="F63" s="65">
        <f>SUM(F65:F68)</f>
        <v>492974</v>
      </c>
    </row>
    <row r="64" spans="1:6" ht="15.75" hidden="1">
      <c r="A64" s="40"/>
      <c r="B64" s="48" t="s">
        <v>46</v>
      </c>
      <c r="C64" s="64"/>
      <c r="D64" s="64"/>
      <c r="E64" s="64"/>
      <c r="F64" s="65"/>
    </row>
    <row r="65" spans="1:6" s="86" customFormat="1" ht="15.75">
      <c r="A65" s="82" t="s">
        <v>74</v>
      </c>
      <c r="B65" s="83" t="s">
        <v>174</v>
      </c>
      <c r="C65" s="84">
        <v>362167</v>
      </c>
      <c r="D65" s="84">
        <v>350000</v>
      </c>
      <c r="E65" s="84">
        <v>300000</v>
      </c>
      <c r="F65" s="88">
        <v>340015</v>
      </c>
    </row>
    <row r="66" spans="1:6" s="86" customFormat="1" ht="31.5" hidden="1">
      <c r="A66" s="82"/>
      <c r="B66" s="83" t="s">
        <v>143</v>
      </c>
      <c r="C66" s="85" t="s">
        <v>14</v>
      </c>
      <c r="D66" s="85" t="s">
        <v>14</v>
      </c>
      <c r="E66" s="85"/>
      <c r="F66" s="88" t="s">
        <v>14</v>
      </c>
    </row>
    <row r="67" spans="1:6" s="86" customFormat="1" ht="31.5">
      <c r="A67" s="82" t="s">
        <v>81</v>
      </c>
      <c r="B67" s="83" t="s">
        <v>144</v>
      </c>
      <c r="C67" s="84">
        <v>37237</v>
      </c>
      <c r="D67" s="84">
        <v>65000</v>
      </c>
      <c r="E67" s="84">
        <v>65000</v>
      </c>
      <c r="F67" s="88">
        <v>40720</v>
      </c>
    </row>
    <row r="68" spans="1:6" s="86" customFormat="1" ht="15.75">
      <c r="A68" s="82"/>
      <c r="B68" s="83" t="s">
        <v>133</v>
      </c>
      <c r="C68" s="84">
        <v>170368</v>
      </c>
      <c r="D68" s="84">
        <v>135000</v>
      </c>
      <c r="E68" s="84">
        <v>135000</v>
      </c>
      <c r="F68" s="88">
        <v>112239</v>
      </c>
    </row>
    <row r="69" spans="1:6" ht="15.75">
      <c r="A69" s="40"/>
      <c r="B69" s="48" t="s">
        <v>82</v>
      </c>
      <c r="C69" s="64"/>
      <c r="D69" s="64"/>
      <c r="E69" s="64"/>
      <c r="F69" s="65"/>
    </row>
    <row r="70" spans="1:6" ht="15.75" hidden="1">
      <c r="A70" s="40"/>
      <c r="B70" s="58" t="s">
        <v>83</v>
      </c>
      <c r="C70" s="72" t="s">
        <v>14</v>
      </c>
      <c r="D70" s="72" t="s">
        <v>14</v>
      </c>
      <c r="E70" s="72"/>
      <c r="F70" s="65" t="s">
        <v>14</v>
      </c>
    </row>
    <row r="71" spans="1:6" ht="15.75" hidden="1">
      <c r="A71" s="40"/>
      <c r="B71" s="54" t="s">
        <v>38</v>
      </c>
      <c r="C71" s="64"/>
      <c r="D71" s="64"/>
      <c r="E71" s="64"/>
      <c r="F71" s="65"/>
    </row>
    <row r="72" spans="1:6" ht="15.75" hidden="1">
      <c r="A72" s="40" t="s">
        <v>84</v>
      </c>
      <c r="B72" s="61" t="s">
        <v>149</v>
      </c>
      <c r="C72" s="72" t="s">
        <v>14</v>
      </c>
      <c r="D72" s="72" t="s">
        <v>14</v>
      </c>
      <c r="E72" s="72"/>
      <c r="F72" s="65" t="s">
        <v>14</v>
      </c>
    </row>
    <row r="73" spans="1:6" ht="15.75" hidden="1">
      <c r="A73" s="69"/>
      <c r="B73" s="61" t="s">
        <v>150</v>
      </c>
      <c r="C73" s="72" t="s">
        <v>14</v>
      </c>
      <c r="D73" s="72" t="s">
        <v>14</v>
      </c>
      <c r="E73" s="72"/>
      <c r="F73" s="65" t="s">
        <v>14</v>
      </c>
    </row>
    <row r="74" spans="1:6" ht="15.75" hidden="1">
      <c r="A74" s="40" t="s">
        <v>63</v>
      </c>
      <c r="B74" s="61" t="s">
        <v>98</v>
      </c>
      <c r="C74" s="72" t="s">
        <v>14</v>
      </c>
      <c r="D74" s="72" t="s">
        <v>14</v>
      </c>
      <c r="E74" s="72"/>
      <c r="F74" s="65" t="s">
        <v>14</v>
      </c>
    </row>
    <row r="75" spans="1:6" ht="15.75" hidden="1">
      <c r="A75" s="69"/>
      <c r="B75" s="61" t="s">
        <v>151</v>
      </c>
      <c r="C75" s="72" t="s">
        <v>14</v>
      </c>
      <c r="D75" s="72" t="s">
        <v>14</v>
      </c>
      <c r="E75" s="72"/>
      <c r="F75" s="65" t="s">
        <v>14</v>
      </c>
    </row>
    <row r="76" spans="1:6" ht="15.75" hidden="1">
      <c r="A76" s="69"/>
      <c r="B76" s="48"/>
      <c r="C76" s="72"/>
      <c r="D76" s="72"/>
      <c r="E76" s="72"/>
      <c r="F76" s="65"/>
    </row>
    <row r="77" spans="1:6" ht="15.75" hidden="1">
      <c r="A77" s="69"/>
      <c r="B77" s="46" t="s">
        <v>85</v>
      </c>
      <c r="C77" s="72"/>
      <c r="D77" s="72"/>
      <c r="E77" s="72"/>
      <c r="F77" s="65"/>
    </row>
    <row r="78" spans="1:6" ht="25.5" customHeight="1" hidden="1">
      <c r="A78" s="66"/>
      <c r="C78" s="64"/>
      <c r="D78" s="64"/>
      <c r="E78" s="64"/>
      <c r="F78" s="65"/>
    </row>
    <row r="79" spans="1:6" ht="15.75">
      <c r="A79" s="66"/>
      <c r="B79" s="49" t="s">
        <v>86</v>
      </c>
      <c r="C79" s="67">
        <f>SUM(C81,C89,C94,C98)</f>
        <v>56633694</v>
      </c>
      <c r="D79" s="67">
        <f>SUM(D81,D89,D94,D98)</f>
        <v>57838666</v>
      </c>
      <c r="E79" s="67">
        <f>SUM(E81,E89,E94,E98)</f>
        <v>62878438</v>
      </c>
      <c r="F79" s="67">
        <f>SUM(F81,F89,F94,F98)</f>
        <v>56269442</v>
      </c>
    </row>
    <row r="80" spans="1:6" ht="15.75">
      <c r="A80" s="66"/>
      <c r="B80" s="49"/>
      <c r="C80" s="67"/>
      <c r="D80" s="67"/>
      <c r="E80" s="67"/>
      <c r="F80" s="68"/>
    </row>
    <row r="81" spans="1:6" ht="15.75">
      <c r="A81" s="40"/>
      <c r="B81" s="58" t="s">
        <v>153</v>
      </c>
      <c r="C81" s="64">
        <f>SUM(C83:C87)</f>
        <v>53656144</v>
      </c>
      <c r="D81" s="64">
        <v>54806618</v>
      </c>
      <c r="E81" s="64">
        <f>SUM(E83:E87)</f>
        <v>59956438</v>
      </c>
      <c r="F81" s="65">
        <f>SUM(F83:F87)</f>
        <v>53356146</v>
      </c>
    </row>
    <row r="82" spans="1:6" ht="15.75" hidden="1">
      <c r="A82" s="40"/>
      <c r="B82" s="54" t="s">
        <v>38</v>
      </c>
      <c r="C82" s="64"/>
      <c r="D82" s="64"/>
      <c r="E82" s="64"/>
      <c r="F82" s="65"/>
    </row>
    <row r="83" spans="1:6" s="86" customFormat="1" ht="15.75" customHeight="1">
      <c r="A83" s="82" t="s">
        <v>87</v>
      </c>
      <c r="B83" s="83" t="s">
        <v>152</v>
      </c>
      <c r="C83" s="84">
        <v>8179899</v>
      </c>
      <c r="D83" s="84">
        <v>8500000</v>
      </c>
      <c r="E83" s="84">
        <v>8300000</v>
      </c>
      <c r="F83" s="88">
        <v>8661801</v>
      </c>
    </row>
    <row r="84" spans="1:6" s="86" customFormat="1" ht="31.5">
      <c r="A84" s="82" t="s">
        <v>88</v>
      </c>
      <c r="B84" s="87" t="s">
        <v>176</v>
      </c>
      <c r="C84" s="84">
        <v>44037835</v>
      </c>
      <c r="D84" s="84">
        <v>43850000</v>
      </c>
      <c r="E84" s="84">
        <v>49067000</v>
      </c>
      <c r="F84" s="88">
        <v>42234292</v>
      </c>
    </row>
    <row r="85" spans="1:6" s="86" customFormat="1" ht="15.75">
      <c r="A85" s="82" t="s">
        <v>63</v>
      </c>
      <c r="B85" s="83" t="s">
        <v>98</v>
      </c>
      <c r="C85" s="84">
        <v>22645</v>
      </c>
      <c r="D85" s="84">
        <v>30000</v>
      </c>
      <c r="E85" s="84">
        <v>50000</v>
      </c>
      <c r="F85" s="88">
        <v>110204</v>
      </c>
    </row>
    <row r="86" spans="1:6" s="86" customFormat="1" ht="15" customHeight="1">
      <c r="A86" s="82"/>
      <c r="B86" s="83" t="s">
        <v>89</v>
      </c>
      <c r="C86" s="84">
        <v>316765</v>
      </c>
      <c r="D86" s="84">
        <v>316765</v>
      </c>
      <c r="E86" s="85" t="s">
        <v>14</v>
      </c>
      <c r="F86" s="85" t="s">
        <v>14</v>
      </c>
    </row>
    <row r="87" spans="1:6" s="86" customFormat="1" ht="15.75">
      <c r="A87" s="82"/>
      <c r="B87" s="83" t="s">
        <v>65</v>
      </c>
      <c r="C87" s="84">
        <v>1099000</v>
      </c>
      <c r="D87" s="84">
        <v>2109853</v>
      </c>
      <c r="E87" s="84">
        <v>2539438</v>
      </c>
      <c r="F87" s="88">
        <v>2349849</v>
      </c>
    </row>
    <row r="88" spans="1:6" ht="15.75" hidden="1">
      <c r="A88" s="77"/>
      <c r="B88" s="59"/>
      <c r="C88" s="64"/>
      <c r="D88" s="64"/>
      <c r="E88" s="64"/>
      <c r="F88" s="65"/>
    </row>
    <row r="89" spans="1:6" ht="14.25" customHeight="1" hidden="1">
      <c r="A89" s="69"/>
      <c r="B89" s="50" t="s">
        <v>154</v>
      </c>
      <c r="C89" s="72" t="s">
        <v>14</v>
      </c>
      <c r="D89" s="72" t="s">
        <v>14</v>
      </c>
      <c r="E89" s="72"/>
      <c r="F89" s="65" t="s">
        <v>14</v>
      </c>
    </row>
    <row r="90" spans="1:6" ht="15.75" hidden="1">
      <c r="A90" s="69"/>
      <c r="B90" s="51" t="s">
        <v>101</v>
      </c>
      <c r="C90" s="72"/>
      <c r="D90" s="72"/>
      <c r="E90" s="72"/>
      <c r="F90" s="65"/>
    </row>
    <row r="91" spans="1:6" ht="15.75" hidden="1">
      <c r="A91" s="40" t="s">
        <v>63</v>
      </c>
      <c r="B91" s="71" t="s">
        <v>98</v>
      </c>
      <c r="C91" s="72" t="s">
        <v>14</v>
      </c>
      <c r="D91" s="72" t="s">
        <v>14</v>
      </c>
      <c r="E91" s="72"/>
      <c r="F91" s="65" t="s">
        <v>14</v>
      </c>
    </row>
    <row r="92" spans="1:6" ht="31.5" hidden="1">
      <c r="A92" s="69"/>
      <c r="B92" s="71" t="s">
        <v>90</v>
      </c>
      <c r="C92" s="72" t="s">
        <v>14</v>
      </c>
      <c r="D92" s="72" t="s">
        <v>14</v>
      </c>
      <c r="E92" s="72"/>
      <c r="F92" s="65" t="s">
        <v>14</v>
      </c>
    </row>
    <row r="93" spans="1:6" ht="15.75">
      <c r="A93" s="69"/>
      <c r="B93" s="57"/>
      <c r="C93" s="64"/>
      <c r="D93" s="64"/>
      <c r="E93" s="64"/>
      <c r="F93" s="65"/>
    </row>
    <row r="94" spans="1:6" ht="15.75">
      <c r="A94" s="40"/>
      <c r="B94" s="58" t="s">
        <v>161</v>
      </c>
      <c r="C94" s="64">
        <v>751588</v>
      </c>
      <c r="D94" s="64">
        <v>728400</v>
      </c>
      <c r="E94" s="64">
        <v>822000</v>
      </c>
      <c r="F94" s="65">
        <v>802335</v>
      </c>
    </row>
    <row r="95" spans="1:6" ht="15.75" hidden="1">
      <c r="A95" s="40"/>
      <c r="B95" s="54" t="s">
        <v>38</v>
      </c>
      <c r="C95" s="64"/>
      <c r="D95" s="64"/>
      <c r="E95" s="64"/>
      <c r="F95" s="65"/>
    </row>
    <row r="96" spans="1:6" s="86" customFormat="1" ht="15.75">
      <c r="A96" s="82" t="s">
        <v>91</v>
      </c>
      <c r="B96" s="83" t="s">
        <v>164</v>
      </c>
      <c r="C96" s="84">
        <v>751588</v>
      </c>
      <c r="D96" s="84">
        <v>728400</v>
      </c>
      <c r="E96" s="84">
        <v>822000</v>
      </c>
      <c r="F96" s="88">
        <v>802335</v>
      </c>
    </row>
    <row r="97" spans="1:6" ht="15.75">
      <c r="A97" s="69"/>
      <c r="B97" s="48"/>
      <c r="C97" s="64"/>
      <c r="D97" s="64"/>
      <c r="E97" s="64"/>
      <c r="F97" s="65"/>
    </row>
    <row r="98" spans="1:6" s="86" customFormat="1" ht="15.75">
      <c r="A98" s="82" t="s">
        <v>92</v>
      </c>
      <c r="B98" s="92" t="s">
        <v>93</v>
      </c>
      <c r="C98" s="84">
        <v>2225962</v>
      </c>
      <c r="D98" s="84">
        <v>2303648</v>
      </c>
      <c r="E98" s="84">
        <v>2100000</v>
      </c>
      <c r="F98" s="88">
        <v>2110961</v>
      </c>
    </row>
    <row r="99" spans="1:6" ht="15.75">
      <c r="A99" s="66"/>
      <c r="C99" s="64"/>
      <c r="D99" s="64"/>
      <c r="E99" s="64"/>
      <c r="F99" s="65"/>
    </row>
    <row r="100" spans="1:6" ht="15.75">
      <c r="A100" s="66"/>
      <c r="B100" s="49" t="s">
        <v>113</v>
      </c>
      <c r="C100" s="67">
        <f>SUM(C102,C108)</f>
        <v>605443581</v>
      </c>
      <c r="D100" s="67">
        <f>SUM(D102,D108)</f>
        <v>615992353</v>
      </c>
      <c r="E100" s="67">
        <f>SUM(E102,E108)</f>
        <v>642562075</v>
      </c>
      <c r="F100" s="68">
        <f>SUM(F102,F108)</f>
        <v>626850953</v>
      </c>
    </row>
    <row r="101" spans="1:6" ht="15.75">
      <c r="A101" s="66"/>
      <c r="B101" s="49"/>
      <c r="C101" s="67"/>
      <c r="D101" s="67"/>
      <c r="E101" s="67"/>
      <c r="F101" s="68"/>
    </row>
    <row r="102" spans="1:6" ht="15.75">
      <c r="A102" s="40"/>
      <c r="B102" s="60" t="s">
        <v>94</v>
      </c>
      <c r="C102" s="64">
        <f>SUM(C104:C106)</f>
        <v>474584316</v>
      </c>
      <c r="D102" s="64">
        <f>SUM(D104:D106)</f>
        <v>485014039</v>
      </c>
      <c r="E102" s="64">
        <f>SUM(E104:E106)</f>
        <v>503151370</v>
      </c>
      <c r="F102" s="65">
        <f>SUM(F104:F106)</f>
        <v>489538127</v>
      </c>
    </row>
    <row r="103" spans="1:6" ht="15.75" hidden="1">
      <c r="A103" s="40"/>
      <c r="B103" s="54" t="s">
        <v>38</v>
      </c>
      <c r="C103" s="64"/>
      <c r="D103" s="64"/>
      <c r="E103" s="64"/>
      <c r="F103" s="65"/>
    </row>
    <row r="104" spans="1:6" s="86" customFormat="1" ht="15.75">
      <c r="A104" s="82" t="s">
        <v>95</v>
      </c>
      <c r="B104" s="83" t="s">
        <v>132</v>
      </c>
      <c r="C104" s="84">
        <v>466369991</v>
      </c>
      <c r="D104" s="84">
        <v>476999247</v>
      </c>
      <c r="E104" s="84">
        <v>495585390</v>
      </c>
      <c r="F104" s="88">
        <v>481279279</v>
      </c>
    </row>
    <row r="105" spans="1:6" s="86" customFormat="1" ht="15.75">
      <c r="A105" s="82"/>
      <c r="B105" s="83" t="s">
        <v>155</v>
      </c>
      <c r="C105" s="84">
        <v>6379878</v>
      </c>
      <c r="D105" s="84">
        <v>6379878</v>
      </c>
      <c r="E105" s="84">
        <f>7565980-947286</f>
        <v>6618694</v>
      </c>
      <c r="F105" s="88">
        <v>6618694</v>
      </c>
    </row>
    <row r="106" spans="1:6" s="86" customFormat="1" ht="15.75">
      <c r="A106" s="82"/>
      <c r="B106" s="83" t="s">
        <v>175</v>
      </c>
      <c r="C106" s="84">
        <f>8214326-6379879</f>
        <v>1834447</v>
      </c>
      <c r="D106" s="84">
        <f>8014792-6379878</f>
        <v>1634914</v>
      </c>
      <c r="E106" s="84">
        <f>7565980-6618694</f>
        <v>947286</v>
      </c>
      <c r="F106" s="88">
        <f>212107+1428047</f>
        <v>1640154</v>
      </c>
    </row>
    <row r="107" spans="1:6" ht="15.75">
      <c r="A107" s="40"/>
      <c r="B107" s="47"/>
      <c r="C107" s="64"/>
      <c r="D107" s="64"/>
      <c r="E107" s="64"/>
      <c r="F107" s="65"/>
    </row>
    <row r="108" spans="1:6" ht="15.75">
      <c r="A108" s="40"/>
      <c r="B108" s="60" t="s">
        <v>96</v>
      </c>
      <c r="C108" s="64">
        <f>SUM(C110:C112)</f>
        <v>130859265</v>
      </c>
      <c r="D108" s="64">
        <f>SUM(D110:D112)</f>
        <v>130978314</v>
      </c>
      <c r="E108" s="64">
        <f>SUM(E110:E113)</f>
        <v>139410705</v>
      </c>
      <c r="F108" s="64">
        <f>SUM(F110:F113)</f>
        <v>137312826</v>
      </c>
    </row>
    <row r="109" spans="1:6" ht="15.75" hidden="1">
      <c r="A109" s="69"/>
      <c r="B109" s="54" t="s">
        <v>38</v>
      </c>
      <c r="C109" s="64"/>
      <c r="D109" s="64"/>
      <c r="E109" s="64"/>
      <c r="F109" s="65"/>
    </row>
    <row r="110" spans="1:6" s="86" customFormat="1" ht="15.75">
      <c r="A110" s="82" t="s">
        <v>97</v>
      </c>
      <c r="B110" s="83" t="s">
        <v>156</v>
      </c>
      <c r="C110" s="84">
        <v>74218078</v>
      </c>
      <c r="D110" s="84">
        <v>74152400</v>
      </c>
      <c r="E110" s="84">
        <v>81519197</v>
      </c>
      <c r="F110" s="88">
        <f>26645+79744307</f>
        <v>79770952</v>
      </c>
    </row>
    <row r="111" spans="1:6" s="86" customFormat="1" ht="15.75">
      <c r="A111" s="82"/>
      <c r="B111" s="83" t="s">
        <v>89</v>
      </c>
      <c r="C111" s="84">
        <v>54092286</v>
      </c>
      <c r="D111" s="84">
        <v>54092286</v>
      </c>
      <c r="E111" s="84">
        <v>54613594</v>
      </c>
      <c r="F111" s="88">
        <v>54613594</v>
      </c>
    </row>
    <row r="112" spans="1:6" s="86" customFormat="1" ht="15.75">
      <c r="A112" s="82" t="s">
        <v>63</v>
      </c>
      <c r="B112" s="83" t="s">
        <v>98</v>
      </c>
      <c r="C112" s="84">
        <v>2548901</v>
      </c>
      <c r="D112" s="84">
        <v>2733628</v>
      </c>
      <c r="E112" s="84">
        <v>3212246</v>
      </c>
      <c r="F112" s="88">
        <v>2928280</v>
      </c>
    </row>
    <row r="113" spans="1:6" s="86" customFormat="1" ht="15.75">
      <c r="A113" s="89"/>
      <c r="B113" s="87" t="s">
        <v>65</v>
      </c>
      <c r="C113" s="88"/>
      <c r="D113" s="84"/>
      <c r="E113" s="84">
        <v>65668</v>
      </c>
      <c r="F113" s="85" t="s">
        <v>14</v>
      </c>
    </row>
    <row r="114" spans="1:6" ht="15.75">
      <c r="A114" s="66"/>
      <c r="C114" s="64"/>
      <c r="D114" s="64"/>
      <c r="E114" s="64"/>
      <c r="F114" s="65"/>
    </row>
    <row r="115" spans="1:6" ht="31.5">
      <c r="A115" s="66"/>
      <c r="B115" s="46" t="s">
        <v>99</v>
      </c>
      <c r="C115" s="67">
        <f>SUM(C116,C124)</f>
        <v>9320700</v>
      </c>
      <c r="D115" s="67">
        <f>SUM(D116,D124)</f>
        <v>9318619</v>
      </c>
      <c r="E115" s="67">
        <f>SUM(E116,E124)</f>
        <v>9687250</v>
      </c>
      <c r="F115" s="68">
        <f>SUM(F116,F124)</f>
        <v>8812686</v>
      </c>
    </row>
    <row r="116" spans="1:6" ht="15.75">
      <c r="A116" s="40"/>
      <c r="B116" s="58" t="s">
        <v>100</v>
      </c>
      <c r="C116" s="64">
        <f>SUM(C118:C122)</f>
        <v>8876992</v>
      </c>
      <c r="D116" s="64">
        <f>SUM(D118:D122)</f>
        <v>8874910</v>
      </c>
      <c r="E116" s="64">
        <f>SUM(E118:E122)</f>
        <v>9687250</v>
      </c>
      <c r="F116" s="64">
        <f>SUM(F118:F122)</f>
        <v>8812686</v>
      </c>
    </row>
    <row r="117" spans="1:6" ht="15.75" hidden="1">
      <c r="A117" s="40"/>
      <c r="B117" s="54" t="s">
        <v>38</v>
      </c>
      <c r="C117" s="64"/>
      <c r="D117" s="64"/>
      <c r="E117" s="64"/>
      <c r="F117" s="65"/>
    </row>
    <row r="118" spans="1:6" s="86" customFormat="1" ht="15.75">
      <c r="A118" s="82" t="s">
        <v>17</v>
      </c>
      <c r="B118" s="83" t="s">
        <v>18</v>
      </c>
      <c r="C118" s="84">
        <v>8258407</v>
      </c>
      <c r="D118" s="84">
        <v>8300000</v>
      </c>
      <c r="E118" s="84">
        <v>8951000</v>
      </c>
      <c r="F118" s="88">
        <v>8143062</v>
      </c>
    </row>
    <row r="119" spans="1:6" s="86" customFormat="1" ht="31.5">
      <c r="A119" s="82" t="s">
        <v>88</v>
      </c>
      <c r="B119" s="87" t="s">
        <v>176</v>
      </c>
      <c r="C119" s="84">
        <v>462168</v>
      </c>
      <c r="D119" s="84">
        <v>350000</v>
      </c>
      <c r="E119" s="84">
        <v>350000</v>
      </c>
      <c r="F119" s="88">
        <v>384353</v>
      </c>
    </row>
    <row r="120" spans="1:6" s="86" customFormat="1" ht="15.75">
      <c r="A120" s="82"/>
      <c r="B120" s="83" t="s">
        <v>133</v>
      </c>
      <c r="C120" s="84">
        <v>95092</v>
      </c>
      <c r="D120" s="84">
        <v>156810</v>
      </c>
      <c r="E120" s="84">
        <v>150000</v>
      </c>
      <c r="F120" s="88">
        <v>61261</v>
      </c>
    </row>
    <row r="121" spans="1:6" s="86" customFormat="1" ht="15.75">
      <c r="A121" s="82" t="s">
        <v>63</v>
      </c>
      <c r="B121" s="83" t="s">
        <v>98</v>
      </c>
      <c r="C121" s="84">
        <v>61325</v>
      </c>
      <c r="D121" s="84">
        <v>68100</v>
      </c>
      <c r="E121" s="84">
        <v>68100</v>
      </c>
      <c r="F121" s="88">
        <v>68100</v>
      </c>
    </row>
    <row r="122" spans="1:6" s="86" customFormat="1" ht="15.75">
      <c r="A122" s="82"/>
      <c r="B122" s="91" t="s">
        <v>65</v>
      </c>
      <c r="C122" s="85" t="s">
        <v>14</v>
      </c>
      <c r="D122" s="84"/>
      <c r="E122" s="84">
        <v>168150</v>
      </c>
      <c r="F122" s="88">
        <v>155910</v>
      </c>
    </row>
    <row r="123" spans="1:6" ht="15.75">
      <c r="A123" s="40"/>
      <c r="B123" s="59"/>
      <c r="C123" s="64"/>
      <c r="D123" s="64"/>
      <c r="E123" s="64"/>
      <c r="F123" s="65"/>
    </row>
    <row r="124" spans="1:6" ht="15.75">
      <c r="A124" s="40" t="s">
        <v>57</v>
      </c>
      <c r="B124" s="58" t="s">
        <v>102</v>
      </c>
      <c r="C124" s="64">
        <v>443708</v>
      </c>
      <c r="D124" s="64">
        <v>443709</v>
      </c>
      <c r="E124" s="72" t="s">
        <v>14</v>
      </c>
      <c r="F124" s="72" t="s">
        <v>14</v>
      </c>
    </row>
    <row r="125" spans="1:6" ht="16.5" customHeight="1">
      <c r="A125" s="66"/>
      <c r="C125" s="64"/>
      <c r="D125" s="64"/>
      <c r="E125" s="64"/>
      <c r="F125" s="65"/>
    </row>
    <row r="126" spans="1:6" ht="16.5" customHeight="1">
      <c r="A126" s="66"/>
      <c r="C126" s="64"/>
      <c r="D126" s="64"/>
      <c r="E126" s="64"/>
      <c r="F126" s="65"/>
    </row>
    <row r="127" spans="1:6" ht="15.75">
      <c r="A127" s="40"/>
      <c r="B127" s="62" t="s">
        <v>103</v>
      </c>
      <c r="C127" s="78"/>
      <c r="D127" s="78"/>
      <c r="E127" s="78"/>
      <c r="F127" s="78"/>
    </row>
    <row r="128" spans="1:6" ht="15.75">
      <c r="A128" s="40"/>
      <c r="B128" s="50" t="s">
        <v>157</v>
      </c>
      <c r="C128" s="67">
        <f>SUM(C132:C133)</f>
        <v>1870008</v>
      </c>
      <c r="D128" s="67">
        <f>SUM(D132:D133)</f>
        <v>1979100</v>
      </c>
      <c r="E128" s="67">
        <f>SUM(E132:E133)</f>
        <v>2272860</v>
      </c>
      <c r="F128" s="68">
        <f>SUM(F132:F133)</f>
        <v>1868449</v>
      </c>
    </row>
    <row r="129" spans="1:6" ht="15.75">
      <c r="A129" s="69"/>
      <c r="B129" s="54" t="s">
        <v>38</v>
      </c>
      <c r="C129" s="64"/>
      <c r="D129" s="64"/>
      <c r="E129" s="64"/>
      <c r="F129" s="65"/>
    </row>
    <row r="130" spans="1:6" ht="31.5" hidden="1">
      <c r="A130" s="69" t="s">
        <v>79</v>
      </c>
      <c r="B130" s="61" t="s">
        <v>158</v>
      </c>
      <c r="C130" s="72" t="s">
        <v>14</v>
      </c>
      <c r="D130" s="72" t="s">
        <v>14</v>
      </c>
      <c r="E130" s="65">
        <v>0</v>
      </c>
      <c r="F130" s="65" t="s">
        <v>14</v>
      </c>
    </row>
    <row r="131" spans="1:6" ht="18" customHeight="1" hidden="1">
      <c r="A131" s="69"/>
      <c r="B131" s="71" t="s">
        <v>89</v>
      </c>
      <c r="C131" s="72" t="s">
        <v>14</v>
      </c>
      <c r="D131" s="72" t="s">
        <v>14</v>
      </c>
      <c r="E131" s="65">
        <v>0</v>
      </c>
      <c r="F131" s="65" t="s">
        <v>14</v>
      </c>
    </row>
    <row r="132" spans="1:6" s="86" customFormat="1" ht="31.5">
      <c r="A132" s="89" t="s">
        <v>104</v>
      </c>
      <c r="B132" s="83" t="s">
        <v>177</v>
      </c>
      <c r="C132" s="84">
        <v>1318606</v>
      </c>
      <c r="D132" s="84">
        <v>1410000</v>
      </c>
      <c r="E132" s="84">
        <v>1608660</v>
      </c>
      <c r="F132" s="88">
        <v>1216862</v>
      </c>
    </row>
    <row r="133" spans="1:6" s="86" customFormat="1" ht="31.5">
      <c r="A133" s="89" t="s">
        <v>105</v>
      </c>
      <c r="B133" s="83" t="s">
        <v>178</v>
      </c>
      <c r="C133" s="84">
        <v>551402</v>
      </c>
      <c r="D133" s="84">
        <v>569100</v>
      </c>
      <c r="E133" s="84">
        <v>664200</v>
      </c>
      <c r="F133" s="88">
        <v>651587</v>
      </c>
    </row>
    <row r="134" spans="1:6" ht="15.75">
      <c r="A134" s="66"/>
      <c r="B134" s="48"/>
      <c r="C134" s="64"/>
      <c r="D134" s="64"/>
      <c r="E134" s="64"/>
      <c r="F134" s="65"/>
    </row>
    <row r="135" spans="1:6" ht="31.5">
      <c r="A135" s="69"/>
      <c r="B135" s="62" t="s">
        <v>179</v>
      </c>
      <c r="C135" s="64"/>
      <c r="D135" s="64"/>
      <c r="E135" s="64"/>
      <c r="F135" s="65"/>
    </row>
    <row r="136" spans="1:6" ht="15.75">
      <c r="A136" s="69"/>
      <c r="B136" s="50" t="s">
        <v>106</v>
      </c>
      <c r="C136" s="67">
        <v>113470</v>
      </c>
      <c r="D136" s="67">
        <v>144073</v>
      </c>
      <c r="E136" s="67">
        <v>129565</v>
      </c>
      <c r="F136" s="68">
        <v>98693</v>
      </c>
    </row>
    <row r="137" spans="1:6" s="86" customFormat="1" ht="15.75">
      <c r="A137" s="82" t="s">
        <v>63</v>
      </c>
      <c r="B137" s="87" t="s">
        <v>98</v>
      </c>
      <c r="C137" s="84">
        <v>113470</v>
      </c>
      <c r="D137" s="84">
        <v>144073</v>
      </c>
      <c r="E137" s="84">
        <v>129565</v>
      </c>
      <c r="F137" s="88">
        <v>98693</v>
      </c>
    </row>
    <row r="138" spans="1:6" ht="15.75">
      <c r="A138" s="66"/>
      <c r="C138" s="64"/>
      <c r="D138" s="64"/>
      <c r="E138" s="64"/>
      <c r="F138" s="65"/>
    </row>
    <row r="139" spans="1:6" ht="15.75">
      <c r="A139" s="66" t="s">
        <v>107</v>
      </c>
      <c r="C139" s="64"/>
      <c r="D139" s="64"/>
      <c r="E139" s="64"/>
      <c r="F139" s="65"/>
    </row>
    <row r="140" spans="1:6" ht="15.75">
      <c r="A140" s="66"/>
      <c r="B140" s="63" t="s">
        <v>108</v>
      </c>
      <c r="C140" s="64">
        <f>SUM(C54,C58,C86,C105,C111)</f>
        <v>63228413</v>
      </c>
      <c r="D140" s="64">
        <f>D54+D58+D86+D105+D111</f>
        <v>63228413</v>
      </c>
      <c r="E140" s="64">
        <f>E54+E58+E105+E111</f>
        <v>64165189</v>
      </c>
      <c r="F140" s="65">
        <f>SUM(F54,F58,F86,F105,F111)</f>
        <v>64165189</v>
      </c>
    </row>
    <row r="141" spans="1:6" ht="31.5">
      <c r="A141" s="66"/>
      <c r="B141" s="47" t="s">
        <v>109</v>
      </c>
      <c r="C141" s="64">
        <v>1201200</v>
      </c>
      <c r="D141" s="64">
        <v>1201200</v>
      </c>
      <c r="E141" s="64">
        <v>1201200</v>
      </c>
      <c r="F141" s="65">
        <v>1201200</v>
      </c>
    </row>
    <row r="142" spans="1:6" ht="15.75">
      <c r="A142" s="66"/>
      <c r="B142" s="47"/>
      <c r="C142" s="64"/>
      <c r="D142" s="64"/>
      <c r="E142" s="64"/>
      <c r="F142" s="65"/>
    </row>
  </sheetData>
  <mergeCells count="2">
    <mergeCell ref="A1:F1"/>
    <mergeCell ref="A6:B6"/>
  </mergeCells>
  <printOptions horizontalCentered="1"/>
  <pageMargins left="0.7" right="0.35433070866141736" top="0.984251968503937" bottom="0.984251968503937" header="0.5118110236220472" footer="0.5118110236220472"/>
  <pageSetup firstPageNumber="7" useFirstPageNumber="1" horizontalDpi="600" verticalDpi="600" orientation="portrait" paperSize="9" scale="83" r:id="rId1"/>
  <headerFooter alignWithMargins="0">
    <oddFooter>&amp;R&amp;8&amp;P</oddFooter>
  </headerFooter>
  <rowBreaks count="2" manualBreakCount="2">
    <brk id="59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VinetaP</dc:creator>
  <cp:keywords/>
  <dc:description/>
  <cp:lastModifiedBy>DaceL</cp:lastModifiedBy>
  <cp:lastPrinted>2002-05-27T11:28:16Z</cp:lastPrinted>
  <dcterms:created xsi:type="dcterms:W3CDTF">2001-05-27T09:07:06Z</dcterms:created>
  <dcterms:modified xsi:type="dcterms:W3CDTF">2002-05-21T10:05:11Z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