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385" activeTab="0"/>
  </bookViews>
  <sheets>
    <sheet name="2001-pamat" sheetId="1" r:id="rId1"/>
  </sheets>
  <definedNames>
    <definedName name="_xlnm.Print_Area" localSheetId="0">'2001-pamat'!$A$1:$G$210</definedName>
    <definedName name="_xlnm.Print_Area">'2001-pamat'!$A$1:$E$208</definedName>
    <definedName name="_xlnm.Print_Titles" localSheetId="0">'2001-pamat'!$5:$7</definedName>
    <definedName name="_xlnm.Print_Titles">'2001-pamat'!$5:$6</definedName>
  </definedNames>
  <calcPr fullCalcOnLoad="1"/>
</workbook>
</file>

<file path=xl/sharedStrings.xml><?xml version="1.0" encoding="utf-8"?>
<sst xmlns="http://schemas.openxmlformats.org/spreadsheetml/2006/main" count="477" uniqueCount="393">
  <si>
    <t>(latos)</t>
  </si>
  <si>
    <t>Rādītāja nosaukums</t>
  </si>
  <si>
    <t>rinda</t>
  </si>
  <si>
    <t>kods</t>
  </si>
  <si>
    <t>nosaukums</t>
  </si>
  <si>
    <t>l5</t>
  </si>
  <si>
    <t>l6</t>
  </si>
  <si>
    <t>0001</t>
  </si>
  <si>
    <t/>
  </si>
  <si>
    <t>I. PAVISAM IEŅĒMUMI</t>
  </si>
  <si>
    <t>0002</t>
  </si>
  <si>
    <t>Nodokļu un nenodokļu ieņēmumi</t>
  </si>
  <si>
    <t>0003</t>
  </si>
  <si>
    <t>1. Nodokļu ieņēmumi</t>
  </si>
  <si>
    <t>0004</t>
  </si>
  <si>
    <t>Tiešie nodokļi</t>
  </si>
  <si>
    <t>0005</t>
  </si>
  <si>
    <t xml:space="preserve"> 1.1.0.0.</t>
  </si>
  <si>
    <t>Iedzīvotāju ienākuma nodoklis</t>
  </si>
  <si>
    <t>Nodokļi no īpašuma</t>
  </si>
  <si>
    <t>0006</t>
  </si>
  <si>
    <t xml:space="preserve"> 4.1.0.0.</t>
  </si>
  <si>
    <t>Nekustāmā īpašuma nodoklis</t>
  </si>
  <si>
    <t>0007</t>
  </si>
  <si>
    <t xml:space="preserve"> 4.1.1.0.</t>
  </si>
  <si>
    <t>Nekustāmā īpašuma nodoklis par zemi</t>
  </si>
  <si>
    <t>0008</t>
  </si>
  <si>
    <t xml:space="preserve"> 4.1.2.0.</t>
  </si>
  <si>
    <t>Nekustāmā īpašuma nodoklis par ēkām un būvēm</t>
  </si>
  <si>
    <t>0009</t>
  </si>
  <si>
    <t xml:space="preserve"> 4.2.0.0.</t>
  </si>
  <si>
    <t>Īpašuma nodoklis</t>
  </si>
  <si>
    <t>0010</t>
  </si>
  <si>
    <t xml:space="preserve"> 4.3.0.0.</t>
  </si>
  <si>
    <t>Zemes nodokļa parādu maksājumi</t>
  </si>
  <si>
    <t>0011</t>
  </si>
  <si>
    <t>Netiešie nodokļi</t>
  </si>
  <si>
    <t>0012</t>
  </si>
  <si>
    <t xml:space="preserve"> 5.0.0.0.</t>
  </si>
  <si>
    <t>Iekšējie nodokļi par pakalpojumiem un precēm</t>
  </si>
  <si>
    <t>0013</t>
  </si>
  <si>
    <t xml:space="preserve"> 5.4.1.0.</t>
  </si>
  <si>
    <t>Azartspēļu nodoklis</t>
  </si>
  <si>
    <t>0014</t>
  </si>
  <si>
    <t xml:space="preserve"> 5.4.2.0.</t>
  </si>
  <si>
    <t>Izložu nodoklis</t>
  </si>
  <si>
    <t>0015</t>
  </si>
  <si>
    <t>2. Nenodokļu ieņēmumi</t>
  </si>
  <si>
    <t>0016</t>
  </si>
  <si>
    <t xml:space="preserve"> 8.0.0.0.</t>
  </si>
  <si>
    <t>Ieņēmumi no uzņēmējdarbības un īpašuma</t>
  </si>
  <si>
    <t>0017</t>
  </si>
  <si>
    <t xml:space="preserve"> 8.3.0.0.</t>
  </si>
  <si>
    <t>Maksājumi par valsts (pašvaldību) kapitāla izmantošanu</t>
  </si>
  <si>
    <t>0018</t>
  </si>
  <si>
    <t xml:space="preserve"> 8.4.0.0.</t>
  </si>
  <si>
    <t>Procentu maksājumi par iekšējiem aizņēmumiem un kredītiem</t>
  </si>
  <si>
    <t>0019</t>
  </si>
  <si>
    <t xml:space="preserve"> 8.5.0.0.</t>
  </si>
  <si>
    <t>Procentu maksājumi par ārējiem kredītiem</t>
  </si>
  <si>
    <t>0020</t>
  </si>
  <si>
    <t xml:space="preserve"> 9.0.0.0.</t>
  </si>
  <si>
    <t>Valsts (pašvaldību) nodevas un maksājumi</t>
  </si>
  <si>
    <t>0021</t>
  </si>
  <si>
    <t xml:space="preserve"> 9.1.0.0.</t>
  </si>
  <si>
    <t>Valsts nodevas par valsts sniegto nodrošinājumu un juridiskajiem pakalpojumiem</t>
  </si>
  <si>
    <t>0022</t>
  </si>
  <si>
    <t xml:space="preserve"> 9.1.2.0.</t>
  </si>
  <si>
    <t>Valsts nodeva par noteriālās darbības veikšanu</t>
  </si>
  <si>
    <t>0023</t>
  </si>
  <si>
    <t xml:space="preserve"> 9.1.9.0.</t>
  </si>
  <si>
    <t>Pārējās valsts nodevas par juridiskajiem un citiem pakalpojumiem</t>
  </si>
  <si>
    <t>0024</t>
  </si>
  <si>
    <t xml:space="preserve"> 9.2.0.0.</t>
  </si>
  <si>
    <t>Valsts nodeva par speciālo atļauju (licenču) izsniegšanu atsevišķu uzņēmējdarbības veidu veikšanai</t>
  </si>
  <si>
    <t>0025</t>
  </si>
  <si>
    <t xml:space="preserve"> 9.4.0.0.</t>
  </si>
  <si>
    <t>Pašvaldību nodevas</t>
  </si>
  <si>
    <t>0026</t>
  </si>
  <si>
    <t xml:space="preserve"> 9.5.0.0.</t>
  </si>
  <si>
    <t>Maksājumi par budžeta iestāžu sniegtajiem maksas pakalpojumiem un citi pašu ieņēmumi</t>
  </si>
  <si>
    <t>0027</t>
  </si>
  <si>
    <t xml:space="preserve"> 9.6.0.0.</t>
  </si>
  <si>
    <t>Ienākumi no valsts un pašvaldību īpašuma iznomāšanas</t>
  </si>
  <si>
    <t>0028</t>
  </si>
  <si>
    <t xml:space="preserve"> 9.9.0.0.</t>
  </si>
  <si>
    <t>Pārējās valsts (pašvaldību) nodevas</t>
  </si>
  <si>
    <t>0029</t>
  </si>
  <si>
    <t>10.0.0.0.</t>
  </si>
  <si>
    <t>Sodi un sankcijas</t>
  </si>
  <si>
    <t>0030</t>
  </si>
  <si>
    <t>12.0.0.0.</t>
  </si>
  <si>
    <t>Pārējie nenodokļu ieņēmumi</t>
  </si>
  <si>
    <t>0031</t>
  </si>
  <si>
    <t>12.0.1.0.</t>
  </si>
  <si>
    <t>0032</t>
  </si>
  <si>
    <t>12.0.4.0.</t>
  </si>
  <si>
    <t>Iestāžu un organizāciju saņemto un iepriekšējā gadā neizlietoto budžeta līdzekļu atmaksa</t>
  </si>
  <si>
    <t>0033</t>
  </si>
  <si>
    <t>12.0.5.0.</t>
  </si>
  <si>
    <t>Ieņēmumi no mežu resursu realizācijas</t>
  </si>
  <si>
    <t>0034</t>
  </si>
  <si>
    <t>12.0.6.0.</t>
  </si>
  <si>
    <t>Ieņēmumi no dzīvokļu un komunālajiem pakalpojumiem</t>
  </si>
  <si>
    <t>0035</t>
  </si>
  <si>
    <t>12.0.8.0.</t>
  </si>
  <si>
    <t>Valsts un pašvaldības mantas realizācijas ieņēmumi</t>
  </si>
  <si>
    <t>0036</t>
  </si>
  <si>
    <t>12.0.9.0.</t>
  </si>
  <si>
    <t>Citi nenodokļu maksājumi</t>
  </si>
  <si>
    <t>0037</t>
  </si>
  <si>
    <t>12.1.0.0.</t>
  </si>
  <si>
    <t>Pārējie ieņēmumi</t>
  </si>
  <si>
    <t>0038</t>
  </si>
  <si>
    <t>13.0.0.0.</t>
  </si>
  <si>
    <t>Ieņēmumi no valsts (pašvaldību) nekustamā īpašuma pārdošanas</t>
  </si>
  <si>
    <t>0039</t>
  </si>
  <si>
    <t>13.1.0.0.</t>
  </si>
  <si>
    <t>Valsts un pašvaldību privatizācijas fonda iemaksas</t>
  </si>
  <si>
    <t>0040</t>
  </si>
  <si>
    <t>13.2.0.0.</t>
  </si>
  <si>
    <t>Citas iemaksas par nekustāmo īpašumu</t>
  </si>
  <si>
    <t>0041</t>
  </si>
  <si>
    <t>15.0.0.0.</t>
  </si>
  <si>
    <t>Ieņēmumi no zemes īpašuma pārdošanas</t>
  </si>
  <si>
    <t>0042</t>
  </si>
  <si>
    <t>3. Saņemtie maksājumi</t>
  </si>
  <si>
    <t>0043</t>
  </si>
  <si>
    <t>18.1.2.0.</t>
  </si>
  <si>
    <t>Norēķini ar pašvaldību budžetiem</t>
  </si>
  <si>
    <t>0044</t>
  </si>
  <si>
    <t>18.1.2.1.</t>
  </si>
  <si>
    <t>Norēķini ar citām pašvaldībām par izglītības iestāžu sniegtajiem pakalpojumiem</t>
  </si>
  <si>
    <t>0045</t>
  </si>
  <si>
    <t>18.1.2.2.</t>
  </si>
  <si>
    <t>Norēķini ar citām pašvaldībām par sociālās palīdzības iestāžu sniegtajiem pakalpojumiem</t>
  </si>
  <si>
    <t>0046</t>
  </si>
  <si>
    <t>18.1.2.3.</t>
  </si>
  <si>
    <t>Pārējie norēķini</t>
  </si>
  <si>
    <t>0047</t>
  </si>
  <si>
    <t>18.2.0.0.</t>
  </si>
  <si>
    <t>Maksājumi no valsts pamatbudžeta</t>
  </si>
  <si>
    <t>0048</t>
  </si>
  <si>
    <t>18.2.1.0.</t>
  </si>
  <si>
    <t>Dotācijas</t>
  </si>
  <si>
    <t>0049</t>
  </si>
  <si>
    <t>0050</t>
  </si>
  <si>
    <t>18.2.2.0.</t>
  </si>
  <si>
    <t>Mērķdotācijas</t>
  </si>
  <si>
    <t>0052</t>
  </si>
  <si>
    <t>18.3.0.0.</t>
  </si>
  <si>
    <t>Maksājumi no pašvaldību finansu izlīdzināšanas fonda pašvaldību budžetiem</t>
  </si>
  <si>
    <t>0053</t>
  </si>
  <si>
    <t>18.3.1.0.</t>
  </si>
  <si>
    <t>0054</t>
  </si>
  <si>
    <t>18.3.9.0.</t>
  </si>
  <si>
    <t>Pārējie maksājumi no pašvaldību finansu izlīdzināšanas fonda pašvaldību budžetiem</t>
  </si>
  <si>
    <t>0055</t>
  </si>
  <si>
    <t>18.4.0.0.</t>
  </si>
  <si>
    <t>Maksājumi no citiem budžetiem</t>
  </si>
  <si>
    <t>0056</t>
  </si>
  <si>
    <t>II. KOPĀ IZDEVUMI PĒC VALDĪBAS FUNKCIJĀM UN NORĒĶINI (1+2)</t>
  </si>
  <si>
    <t>0057</t>
  </si>
  <si>
    <t>1. Izdevumi pēc valdības funkcijām</t>
  </si>
  <si>
    <t>0058</t>
  </si>
  <si>
    <t>Vispārējie valdības dienesti</t>
  </si>
  <si>
    <t>0080</t>
  </si>
  <si>
    <t>Aizsardzība</t>
  </si>
  <si>
    <t>0168</t>
  </si>
  <si>
    <t>Sabiedriskā kārtība un drošība,tiesību aizsardzība</t>
  </si>
  <si>
    <t>0278</t>
  </si>
  <si>
    <t>Izglītība</t>
  </si>
  <si>
    <t>0586</t>
  </si>
  <si>
    <t>Veselības aprūpe</t>
  </si>
  <si>
    <t>0784</t>
  </si>
  <si>
    <t>Sociālā apdrošināšana un sociālā nodrošināšana</t>
  </si>
  <si>
    <t>1070</t>
  </si>
  <si>
    <t>Dzīvokļu un komunālā saimniecība,vides aizsardzība</t>
  </si>
  <si>
    <t>1246</t>
  </si>
  <si>
    <t>Brīvais laiks,sports,kultūra un reliģija</t>
  </si>
  <si>
    <t>1400</t>
  </si>
  <si>
    <t>1466</t>
  </si>
  <si>
    <t>Kurināmā un enerģētikas dienesti un pasākumi</t>
  </si>
  <si>
    <t>1554</t>
  </si>
  <si>
    <t>Lauksaimniecība(zemkopība),mežkopība un zvejniecība</t>
  </si>
  <si>
    <t>1664</t>
  </si>
  <si>
    <t>Iegūstošā rūpniecība, rūpniecība, celtniecība, derīgie izrakteņi</t>
  </si>
  <si>
    <t>1752</t>
  </si>
  <si>
    <t>Transports,sakari</t>
  </si>
  <si>
    <t>1906</t>
  </si>
  <si>
    <t>Pārējā ekonomiskā darbība un dienesti</t>
  </si>
  <si>
    <t>2060</t>
  </si>
  <si>
    <t>Pašvaldību iekšējā parāda procentu nomaksa</t>
  </si>
  <si>
    <t>2082</t>
  </si>
  <si>
    <t>Pašvaldību ārējo parādu procentu nomaksa</t>
  </si>
  <si>
    <t>2236</t>
  </si>
  <si>
    <t>Izdevumi neparedzētiem gadījumiem</t>
  </si>
  <si>
    <t>2258</t>
  </si>
  <si>
    <t>Pārējie izdevumi, kas nav klasificēti citās pamatfunkcijās</t>
  </si>
  <si>
    <t>2. Norēķini</t>
  </si>
  <si>
    <t>2104</t>
  </si>
  <si>
    <t>Citu valdibas līmeņu maksājumi un norēķini</t>
  </si>
  <si>
    <t>2126</t>
  </si>
  <si>
    <t>2148</t>
  </si>
  <si>
    <t>Norēķini par citu pašvaldību izglītības iestāžu sniegtiem pakalpojumiem</t>
  </si>
  <si>
    <t>2170</t>
  </si>
  <si>
    <t>Norēķini par citu pašvaldību sociālās palīdzības iestāžu sniegtiem pakalpojumiem</t>
  </si>
  <si>
    <t>2192</t>
  </si>
  <si>
    <t>2214</t>
  </si>
  <si>
    <t>Maksājumi izlīdzināšanas fondam</t>
  </si>
  <si>
    <t>2280</t>
  </si>
  <si>
    <t>Kopā pašvaldību budžeta izdevumi</t>
  </si>
  <si>
    <t>2281</t>
  </si>
  <si>
    <t>Sadalāmie izdevumi</t>
  </si>
  <si>
    <t>2282</t>
  </si>
  <si>
    <t>1100</t>
  </si>
  <si>
    <t>Atalgojumi</t>
  </si>
  <si>
    <t>2283</t>
  </si>
  <si>
    <t>1200</t>
  </si>
  <si>
    <t>Valsts sociālās apdrošināšanas obligātās iemaksas</t>
  </si>
  <si>
    <t>2284</t>
  </si>
  <si>
    <t>1300</t>
  </si>
  <si>
    <t>Komandējumu un dienesta braucienu izdevumi</t>
  </si>
  <si>
    <t>2285</t>
  </si>
  <si>
    <t>Pakalpojumu apmaksa</t>
  </si>
  <si>
    <t>2286</t>
  </si>
  <si>
    <t>1500</t>
  </si>
  <si>
    <t>Materiālu,energores.,ūdens un invent.vērtībā līdz 50 Ls par 1 v.iegāde</t>
  </si>
  <si>
    <t>2287</t>
  </si>
  <si>
    <t>1600</t>
  </si>
  <si>
    <t>Grāmatu un žurnālu iegāde</t>
  </si>
  <si>
    <t>2288</t>
  </si>
  <si>
    <t>2000</t>
  </si>
  <si>
    <t>Maksājumi par aizdevumiem un kredītiem</t>
  </si>
  <si>
    <t>2289</t>
  </si>
  <si>
    <t>2140</t>
  </si>
  <si>
    <t>t.sk. Kredītu procentu nomaksa par pašvaldību ņemtajiem aizņēmumiem no Valsts kases</t>
  </si>
  <si>
    <t>2290</t>
  </si>
  <si>
    <t>3000</t>
  </si>
  <si>
    <t>Subsīdijas un dotācijas</t>
  </si>
  <si>
    <t>2291</t>
  </si>
  <si>
    <t>3100</t>
  </si>
  <si>
    <t>Subsīdijas</t>
  </si>
  <si>
    <t>2292</t>
  </si>
  <si>
    <t>3200</t>
  </si>
  <si>
    <t>Mērķdotācijas pašvaldību budžetiem</t>
  </si>
  <si>
    <t>2293</t>
  </si>
  <si>
    <t>3300</t>
  </si>
  <si>
    <t>Dotācijas pašvaldību budžetiem</t>
  </si>
  <si>
    <t>2294</t>
  </si>
  <si>
    <t>3400</t>
  </si>
  <si>
    <t>Dotācijas iestādēm, organizācijām un uzņēmumiem</t>
  </si>
  <si>
    <t>2295</t>
  </si>
  <si>
    <t>3500</t>
  </si>
  <si>
    <t>Dotācijas iedzīvotājiem</t>
  </si>
  <si>
    <t>2296</t>
  </si>
  <si>
    <t>4000</t>
  </si>
  <si>
    <t>Kapitālie izdevumi</t>
  </si>
  <si>
    <t>2297</t>
  </si>
  <si>
    <t>6000</t>
  </si>
  <si>
    <t>Zemes iegāde</t>
  </si>
  <si>
    <t>2298</t>
  </si>
  <si>
    <t>7000</t>
  </si>
  <si>
    <t>Investīcijas</t>
  </si>
  <si>
    <t>2299</t>
  </si>
  <si>
    <t>8000</t>
  </si>
  <si>
    <t>Valsts iekšējie aizdevumi  un atmaksas</t>
  </si>
  <si>
    <t>2300</t>
  </si>
  <si>
    <t>8100</t>
  </si>
  <si>
    <t>Valsts (pašvaldību) budžeta iekšējie aizdevumi</t>
  </si>
  <si>
    <t>2301</t>
  </si>
  <si>
    <t>8200</t>
  </si>
  <si>
    <t>Valsts (pašvaldību) budžeta iekšējo aizdevumu atmaksas</t>
  </si>
  <si>
    <t>2302</t>
  </si>
  <si>
    <t>1. Uzturēšanas izdevumi</t>
  </si>
  <si>
    <t>Kārtējie izdevumi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</si>
  <si>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</si>
  <si>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</si>
  <si>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</si>
  <si>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</si>
  <si>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</si>
  <si>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</si>
  <si>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</si>
  <si>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</si>
  <si>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</si>
  <si>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</si>
  <si>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</si>
  <si>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</si>
  <si>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</si>
  <si>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</si>
  <si>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2. Izdevumi kapitālieguldījumiem</t>
  </si>
  <si>
    <t>2318</t>
  </si>
  <si>
    <t>2319</t>
  </si>
  <si>
    <t>2320</t>
  </si>
  <si>
    <t>2321</t>
  </si>
  <si>
    <t>2322</t>
  </si>
  <si>
    <t>2323</t>
  </si>
  <si>
    <t>2324</t>
  </si>
  <si>
    <t>X. Ieņēmumu pārsniegums vai deficīts (I - VI)</t>
  </si>
  <si>
    <t>2325</t>
  </si>
  <si>
    <t>XI. Finansēšana</t>
  </si>
  <si>
    <t>2326</t>
  </si>
  <si>
    <t>Iekšējā finansēšana (1.+2.+3.+4.)</t>
  </si>
  <si>
    <t>2327</t>
  </si>
  <si>
    <t>1. No citām valsts pārvaldes struktūrām</t>
  </si>
  <si>
    <t>2328</t>
  </si>
  <si>
    <t>1.1. No citām tā paša līmeņa valsts pārvaldes struktūrām</t>
  </si>
  <si>
    <t>2329</t>
  </si>
  <si>
    <t>1.2. No citiem valsts pārvaldes līmeņiem</t>
  </si>
  <si>
    <t>2330</t>
  </si>
  <si>
    <t>2. Budžeta līdzekļu izmaiņas</t>
  </si>
  <si>
    <t>2331</t>
  </si>
  <si>
    <t>budžeta līdzekļu atlikums gada sākumā</t>
  </si>
  <si>
    <t>2332</t>
  </si>
  <si>
    <t>budžeta līdzekļu atlikums gada beigās</t>
  </si>
  <si>
    <t>2333</t>
  </si>
  <si>
    <t>3. No komercbankām</t>
  </si>
  <si>
    <t>2334</t>
  </si>
  <si>
    <t>4. Pārējā iekšējā finansēšana</t>
  </si>
  <si>
    <t>2335</t>
  </si>
  <si>
    <t>Ārējā finansēšana</t>
  </si>
  <si>
    <t>2336</t>
  </si>
  <si>
    <t>finansējums ar Valsts kases starpniecību</t>
  </si>
  <si>
    <t>2337</t>
  </si>
  <si>
    <t>pārējā ārējā finansēšana</t>
  </si>
  <si>
    <t>2001.gada plāns</t>
  </si>
  <si>
    <t>2001.gada izpilde pēc uzkrāšanas principa</t>
  </si>
  <si>
    <t>Pašvaldību budžetu transferti uzturēšanās izdevumiem</t>
  </si>
  <si>
    <t>x</t>
  </si>
  <si>
    <t>2000.gada kases
 izpilde *</t>
  </si>
  <si>
    <t xml:space="preserve">   t.sk. atlikums uz gada sākumu</t>
  </si>
  <si>
    <t xml:space="preserve">           patentu maksa</t>
  </si>
  <si>
    <t xml:space="preserve">   t.sk. iepriekšējā gada pārāds par nekustamā 
           īpašuma nodokli par zemi</t>
  </si>
  <si>
    <t xml:space="preserve">   t.sk. iepriekšējā gada pārāds par nekustamā 
           īpašuma nodokli par ēkām un būvēm</t>
  </si>
  <si>
    <t xml:space="preserve">   t.sk. dotācija administratīvi teritoriālās 
           reformas likuma izpildei</t>
  </si>
  <si>
    <t xml:space="preserve">           pārējās dotācijas</t>
  </si>
  <si>
    <t>18.2.2.1.</t>
  </si>
  <si>
    <t>18.2.2.3.</t>
  </si>
  <si>
    <t>Mērķdotācijas pagastu, pilsētu un rajonu teritoriālplānošanai un attīstības projektu izstrādāšanai un realizēšanai</t>
  </si>
  <si>
    <t>18.2.2.4.</t>
  </si>
  <si>
    <t>t.sk. kredītu procentu nomaksa par pašvaldību
        ņemtajiem aizņēmumiem no Valsts kases</t>
  </si>
  <si>
    <t>Budžeta fiskālais deficīts (-) vai 
pārpalikums (+)</t>
  </si>
  <si>
    <t>Procentu maksājumi par valdības depozītu</t>
  </si>
  <si>
    <t>Pārējās mērķdotācijas</t>
  </si>
  <si>
    <t>18.2.2.9.</t>
  </si>
  <si>
    <t>Mērķdotācijas investīcijām republikas pilsētām, rajoniem un pagastiem (13.pielikums)</t>
  </si>
  <si>
    <t xml:space="preserve">Mērķdotācijas izglītības pasākumiem </t>
  </si>
  <si>
    <t>No budžeta pārskaitīts</t>
  </si>
  <si>
    <t>Valsts (pašvaldību) budžeta aizdevumi</t>
  </si>
  <si>
    <t>Valsts (pašvaldību) budžeta  aizdevumu atmaksas</t>
  </si>
  <si>
    <t xml:space="preserve"> 8.6.0.0.</t>
  </si>
  <si>
    <t>Kreditoru un deponentu parādu summas,kurām iestājas prasību noilgums</t>
  </si>
  <si>
    <t>Kodi</t>
  </si>
  <si>
    <t>01.000</t>
  </si>
  <si>
    <t>02.000</t>
  </si>
  <si>
    <t>03.000</t>
  </si>
  <si>
    <t>04.000</t>
  </si>
  <si>
    <t>05.000</t>
  </si>
  <si>
    <t>06.000</t>
  </si>
  <si>
    <t>07.000</t>
  </si>
  <si>
    <t>08.000</t>
  </si>
  <si>
    <t>09.000</t>
  </si>
  <si>
    <t>10.000</t>
  </si>
  <si>
    <t>11.000</t>
  </si>
  <si>
    <t>12.000</t>
  </si>
  <si>
    <t>13.000</t>
  </si>
  <si>
    <t>14.120</t>
  </si>
  <si>
    <t>14.180</t>
  </si>
  <si>
    <t>14.400</t>
  </si>
  <si>
    <t>14.500</t>
  </si>
  <si>
    <t>14.300</t>
  </si>
  <si>
    <t>14.320</t>
  </si>
  <si>
    <t>14.321</t>
  </si>
  <si>
    <t>14.322</t>
  </si>
  <si>
    <t>14.323</t>
  </si>
  <si>
    <t>14.340</t>
  </si>
  <si>
    <t xml:space="preserve">Mērķdotācijas pašvaldību budžetiem  </t>
  </si>
  <si>
    <t>III. IZDEVUMI PĒC EKONOMISKĀS KLASIFIKĀCIJAS (1+2+3)</t>
  </si>
  <si>
    <t>3. Iekšējie aizdevumi  un atmaksas</t>
  </si>
  <si>
    <t>Aizdevumi cita līmeņa budžetiem</t>
  </si>
  <si>
    <t>Aizdevumi speciālajam budžetam</t>
  </si>
  <si>
    <t>Aizdevumi  pašvaldību budžetiem</t>
  </si>
  <si>
    <t>Aizdevumi citiem uzņēmumiem un iestādēm</t>
  </si>
  <si>
    <t>Aizdevumi pārējiem</t>
  </si>
  <si>
    <t>Atmaksas no cita līmeņa budžetiem</t>
  </si>
  <si>
    <t>Amaksas no speciālā budžeta</t>
  </si>
  <si>
    <t>Atmaksas no pašvaldību budžetiem</t>
  </si>
  <si>
    <t>Atmaksas no citiem uzņēmumiem un iestādēm</t>
  </si>
  <si>
    <t>Atmaksas no pārējiem</t>
  </si>
  <si>
    <t>* 2000.gada kases izpildei pievienoti Daugavpils rajona Maļinovas pagasta 2000.gada pārskata dati - kopsummā ieņēmumos 129 408 lati, izdevumos - 123 716 lati.
Precizēti ieņēmumi (par 417 latiem) un izdevumi (par 40 latiem) Ventspils pilsētas 2000.gada budžeta izpildē.
Saskaņā ar iesniegtajiem pašvaldību pārskatiem precizēti dati ieņēmumu un izdevumu kodos.</t>
  </si>
  <si>
    <t>Kopsavilkums par pašvaldību pamatbudžeta izpildi 2001.gadā</t>
  </si>
  <si>
    <t xml:space="preserve">2001.gada naudas plūsma </t>
  </si>
  <si>
    <t xml:space="preserve">24.pielikums 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</si>
</sst>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tabSelected="1" workbookViewId="0" topLeftCell="B1">
      <selection activeCell="G2" sqref="G2"/>
    </sheetView>
  </sheetViews>
  <sheetFormatPr defaultColWidth="9.140625" defaultRowHeight="12.75"/>
  <cols>
    <col min="1" max="1" width="9.140625" style="0" hidden="1" customWidth="1"/>
    <col min="2" max="2" width="10.00390625" style="0" customWidth="1"/>
    <col min="3" max="3" width="41.8515625" style="1" customWidth="1"/>
    <col min="4" max="4" width="12.28125" style="2" customWidth="1"/>
    <col min="5" max="5" width="12.140625" style="2" customWidth="1"/>
    <col min="6" max="6" width="11.140625" style="2" bestFit="1" customWidth="1"/>
    <col min="7" max="7" width="11.8515625" style="2" customWidth="1"/>
    <col min="9" max="9" width="10.140625" style="0" bestFit="1" customWidth="1"/>
  </cols>
  <sheetData>
    <row r="1" ht="12.75">
      <c r="G1" s="38" t="s">
        <v>392</v>
      </c>
    </row>
    <row r="2" ht="12.75">
      <c r="E2" s="3"/>
    </row>
    <row r="3" spans="2:7" ht="26.25" customHeight="1">
      <c r="B3" s="40" t="s">
        <v>390</v>
      </c>
      <c r="C3" s="40"/>
      <c r="D3" s="40"/>
      <c r="E3" s="40"/>
      <c r="F3" s="40"/>
      <c r="G3" s="40"/>
    </row>
    <row r="5" ht="12.75">
      <c r="G5" s="3" t="s">
        <v>0</v>
      </c>
    </row>
    <row r="6" spans="2:7" ht="48">
      <c r="B6" s="4" t="s">
        <v>352</v>
      </c>
      <c r="C6" s="4" t="s">
        <v>1</v>
      </c>
      <c r="D6" s="5" t="s">
        <v>329</v>
      </c>
      <c r="E6" s="5" t="s">
        <v>325</v>
      </c>
      <c r="F6" s="18" t="s">
        <v>391</v>
      </c>
      <c r="G6" s="19" t="s">
        <v>326</v>
      </c>
    </row>
    <row r="8" spans="1:5" ht="12.75" hidden="1">
      <c r="A8" t="s">
        <v>2</v>
      </c>
      <c r="B8" t="s">
        <v>3</v>
      </c>
      <c r="C8" s="1" t="s">
        <v>4</v>
      </c>
      <c r="D8" s="2" t="s">
        <v>5</v>
      </c>
      <c r="E8" s="2" t="s">
        <v>6</v>
      </c>
    </row>
    <row r="9" spans="1:7" ht="12.75">
      <c r="A9" t="s">
        <v>7</v>
      </c>
      <c r="C9" s="6" t="s">
        <v>9</v>
      </c>
      <c r="D9" s="7">
        <f>SUM(D11,D70)</f>
        <v>419710366</v>
      </c>
      <c r="E9" s="7">
        <f>SUM(E11,E70)</f>
        <v>455653138</v>
      </c>
      <c r="F9" s="7">
        <f>SUM(F11,F70)</f>
        <v>454326397</v>
      </c>
      <c r="G9" s="7">
        <f>SUM(G11,G70)</f>
        <v>457789873</v>
      </c>
    </row>
    <row r="11" spans="1:7" ht="12.75">
      <c r="A11" t="s">
        <v>10</v>
      </c>
      <c r="C11" s="1" t="s">
        <v>11</v>
      </c>
      <c r="D11" s="2">
        <f>SUM(D13,D35)</f>
        <v>274816135</v>
      </c>
      <c r="E11" s="2">
        <f>SUM(E13,E35)</f>
        <v>297854797</v>
      </c>
      <c r="F11" s="2">
        <f>SUM(F13,F35)</f>
        <v>296891208</v>
      </c>
      <c r="G11" s="2">
        <f>SUM(G13,G35)</f>
        <v>298442269</v>
      </c>
    </row>
    <row r="13" spans="1:7" ht="12.75">
      <c r="A13" t="s">
        <v>12</v>
      </c>
      <c r="C13" s="6" t="s">
        <v>13</v>
      </c>
      <c r="D13" s="7">
        <f>SUM(D15,D30)</f>
        <v>231042625</v>
      </c>
      <c r="E13" s="7">
        <f>SUM(E15,E30)</f>
        <v>251754339</v>
      </c>
      <c r="F13" s="7">
        <f>SUM(F15,F30)</f>
        <v>251388367</v>
      </c>
      <c r="G13" s="7">
        <f>SUM(G15,G30)</f>
        <v>245804465</v>
      </c>
    </row>
    <row r="15" spans="1:7" ht="12.75">
      <c r="A15" t="s">
        <v>14</v>
      </c>
      <c r="C15" s="6" t="s">
        <v>15</v>
      </c>
      <c r="D15" s="7">
        <f>SUM(D17,D21)</f>
        <v>229867030</v>
      </c>
      <c r="E15" s="7">
        <f>SUM(E17,E21)</f>
        <v>250554436</v>
      </c>
      <c r="F15" s="7">
        <f>SUM(F17,F21)</f>
        <v>250099663</v>
      </c>
      <c r="G15" s="7">
        <f>SUM(G17,G21)</f>
        <v>244521579</v>
      </c>
    </row>
    <row r="17" spans="1:7" ht="12.75">
      <c r="A17" t="s">
        <v>16</v>
      </c>
      <c r="B17" s="23" t="s">
        <v>17</v>
      </c>
      <c r="C17" s="29" t="s">
        <v>18</v>
      </c>
      <c r="D17" s="25">
        <f>185864180+23386</f>
        <v>185887566</v>
      </c>
      <c r="E17" s="25">
        <v>203481859</v>
      </c>
      <c r="F17" s="25">
        <f>203518258</f>
        <v>203518258</v>
      </c>
      <c r="G17" s="25">
        <v>203595185</v>
      </c>
    </row>
    <row r="18" spans="3:7" ht="12.75">
      <c r="C18" s="20" t="s">
        <v>330</v>
      </c>
      <c r="D18" s="17" t="s">
        <v>328</v>
      </c>
      <c r="E18" s="17" t="s">
        <v>328</v>
      </c>
      <c r="F18" s="2">
        <f>1055234-4</f>
        <v>1055230</v>
      </c>
      <c r="G18" s="2">
        <v>914423</v>
      </c>
    </row>
    <row r="19" spans="3:7" ht="12.75">
      <c r="C19" s="20" t="s">
        <v>331</v>
      </c>
      <c r="D19" s="17" t="s">
        <v>328</v>
      </c>
      <c r="E19" s="2">
        <v>107500</v>
      </c>
      <c r="F19" s="2">
        <f>165751+1374+4</f>
        <v>167129</v>
      </c>
      <c r="G19" s="2">
        <v>165435</v>
      </c>
    </row>
    <row r="20" ht="12.75">
      <c r="C20" s="8"/>
    </row>
    <row r="21" spans="3:7" ht="12.75">
      <c r="C21" s="6" t="s">
        <v>19</v>
      </c>
      <c r="D21" s="7">
        <f>SUM(D22,D27,D28)</f>
        <v>43979464</v>
      </c>
      <c r="E21" s="7">
        <f>SUM(E22,E27,E28)</f>
        <v>47072577</v>
      </c>
      <c r="F21" s="7">
        <f>SUM(F22,F27,F28)</f>
        <v>46581405</v>
      </c>
      <c r="G21" s="7">
        <f>SUM(G22,G27,G28)</f>
        <v>40926394</v>
      </c>
    </row>
    <row r="22" spans="1:7" ht="12.75">
      <c r="A22" t="s">
        <v>20</v>
      </c>
      <c r="B22" s="23" t="s">
        <v>21</v>
      </c>
      <c r="C22" s="6" t="s">
        <v>22</v>
      </c>
      <c r="D22" s="9">
        <f>SUM(D23:D25)</f>
        <v>38312338</v>
      </c>
      <c r="E22" s="9">
        <f>SUM(E23,E25)</f>
        <v>44063159</v>
      </c>
      <c r="F22" s="9">
        <f>SUM(F23,F25)</f>
        <v>43759914</v>
      </c>
      <c r="G22" s="9">
        <f>SUM(G23,G25)</f>
        <v>45341460</v>
      </c>
    </row>
    <row r="23" spans="1:7" ht="12.75">
      <c r="A23" t="s">
        <v>23</v>
      </c>
      <c r="B23" t="s">
        <v>24</v>
      </c>
      <c r="C23" s="21" t="s">
        <v>25</v>
      </c>
      <c r="D23" s="11">
        <f>21868559+11162</f>
        <v>21879721</v>
      </c>
      <c r="E23" s="11">
        <v>23651228</v>
      </c>
      <c r="F23" s="2">
        <v>23135801</v>
      </c>
      <c r="G23" s="2">
        <v>24167493</v>
      </c>
    </row>
    <row r="24" spans="3:7" ht="25.5">
      <c r="C24" s="10" t="s">
        <v>332</v>
      </c>
      <c r="D24" s="17" t="s">
        <v>328</v>
      </c>
      <c r="E24" s="11">
        <v>410103</v>
      </c>
      <c r="F24" s="27">
        <v>731095</v>
      </c>
      <c r="G24" s="27">
        <v>613681</v>
      </c>
    </row>
    <row r="25" spans="1:7" ht="25.5">
      <c r="A25" t="s">
        <v>26</v>
      </c>
      <c r="B25" t="s">
        <v>27</v>
      </c>
      <c r="C25" s="21" t="s">
        <v>28</v>
      </c>
      <c r="D25" s="26">
        <v>16432617</v>
      </c>
      <c r="E25" s="26">
        <v>20411931</v>
      </c>
      <c r="F25" s="2">
        <v>20624113</v>
      </c>
      <c r="G25" s="2">
        <v>21173967</v>
      </c>
    </row>
    <row r="26" spans="3:7" ht="25.5">
      <c r="C26" s="10" t="s">
        <v>333</v>
      </c>
      <c r="D26" s="17" t="s">
        <v>328</v>
      </c>
      <c r="E26" s="27">
        <v>59574</v>
      </c>
      <c r="F26" s="27">
        <v>244840</v>
      </c>
      <c r="G26" s="27">
        <v>205914</v>
      </c>
    </row>
    <row r="27" spans="1:7" ht="12.75">
      <c r="A27" t="s">
        <v>29</v>
      </c>
      <c r="B27" t="s">
        <v>30</v>
      </c>
      <c r="C27" s="12" t="s">
        <v>31</v>
      </c>
      <c r="D27" s="2">
        <f>4357005+10370</f>
        <v>4367375</v>
      </c>
      <c r="E27" s="2">
        <v>1763756</v>
      </c>
      <c r="F27" s="2">
        <v>1778922</v>
      </c>
      <c r="G27" s="2">
        <v>-3521010</v>
      </c>
    </row>
    <row r="28" spans="1:7" ht="12.75">
      <c r="A28" t="s">
        <v>32</v>
      </c>
      <c r="B28" t="s">
        <v>33</v>
      </c>
      <c r="C28" s="12" t="s">
        <v>34</v>
      </c>
      <c r="D28" s="2">
        <f>1298484+1267</f>
        <v>1299751</v>
      </c>
      <c r="E28" s="2">
        <v>1245662</v>
      </c>
      <c r="F28" s="2">
        <v>1042569</v>
      </c>
      <c r="G28" s="2">
        <v>-894056</v>
      </c>
    </row>
    <row r="29" ht="12.75">
      <c r="C29" s="12"/>
    </row>
    <row r="30" spans="1:7" ht="12.75">
      <c r="A30" t="s">
        <v>35</v>
      </c>
      <c r="C30" s="13" t="s">
        <v>36</v>
      </c>
      <c r="D30" s="7">
        <f>D31</f>
        <v>1175595</v>
      </c>
      <c r="E30" s="7">
        <f>E31</f>
        <v>1199903</v>
      </c>
      <c r="F30" s="7">
        <f>F31</f>
        <v>1288704</v>
      </c>
      <c r="G30" s="7">
        <f>G31</f>
        <v>1282886</v>
      </c>
    </row>
    <row r="31" spans="1:7" ht="25.5">
      <c r="A31" t="s">
        <v>37</v>
      </c>
      <c r="B31" s="23" t="s">
        <v>38</v>
      </c>
      <c r="C31" s="24" t="s">
        <v>39</v>
      </c>
      <c r="D31" s="2">
        <f>SUM(D32:D33)</f>
        <v>1175595</v>
      </c>
      <c r="E31" s="2">
        <f>SUM(E32:E33)</f>
        <v>1199903</v>
      </c>
      <c r="F31" s="2">
        <f>SUM(F32:F33)</f>
        <v>1288704</v>
      </c>
      <c r="G31" s="2">
        <f>SUM(G32:G33)</f>
        <v>1282886</v>
      </c>
    </row>
    <row r="32" spans="1:7" ht="12.75">
      <c r="A32" t="s">
        <v>40</v>
      </c>
      <c r="B32" t="s">
        <v>41</v>
      </c>
      <c r="C32" s="12" t="s">
        <v>42</v>
      </c>
      <c r="D32" s="2">
        <v>1172456</v>
      </c>
      <c r="E32" s="2">
        <v>1199577</v>
      </c>
      <c r="F32" s="2">
        <v>1287546</v>
      </c>
      <c r="G32" s="2">
        <v>1281996</v>
      </c>
    </row>
    <row r="33" spans="1:7" ht="12.75">
      <c r="A33" t="s">
        <v>43</v>
      </c>
      <c r="B33" t="s">
        <v>44</v>
      </c>
      <c r="C33" s="12" t="s">
        <v>45</v>
      </c>
      <c r="D33" s="2">
        <v>3139</v>
      </c>
      <c r="E33" s="2">
        <v>326</v>
      </c>
      <c r="F33" s="2">
        <v>1158</v>
      </c>
      <c r="G33" s="2">
        <v>890</v>
      </c>
    </row>
    <row r="34" ht="12.75">
      <c r="C34" s="12"/>
    </row>
    <row r="35" spans="1:7" ht="12.75">
      <c r="A35" t="s">
        <v>46</v>
      </c>
      <c r="C35" s="13" t="s">
        <v>47</v>
      </c>
      <c r="D35" s="7">
        <f>SUM(D37,D43,D53,D55,D64,D68)</f>
        <v>43773510</v>
      </c>
      <c r="E35" s="7">
        <f>SUM(E37,E43,E53,E55,E64,E68)</f>
        <v>46100458</v>
      </c>
      <c r="F35" s="7">
        <f>SUM(F37,F43,F53,F55,F64,F68)</f>
        <v>45502841</v>
      </c>
      <c r="G35" s="7">
        <f>SUM(G37,G43,G53,G55,G64,G68)</f>
        <v>52637804</v>
      </c>
    </row>
    <row r="36" spans="3:5" ht="12.75">
      <c r="C36" s="13"/>
      <c r="D36" s="7"/>
      <c r="E36" s="7"/>
    </row>
    <row r="37" spans="1:7" ht="12.75">
      <c r="A37" t="s">
        <v>48</v>
      </c>
      <c r="B37" s="23" t="s">
        <v>49</v>
      </c>
      <c r="C37" s="13" t="s">
        <v>50</v>
      </c>
      <c r="D37" s="7">
        <f>SUM(D38:D40)</f>
        <v>369208</v>
      </c>
      <c r="E37" s="7">
        <f>SUM(E38:E41)</f>
        <v>435312</v>
      </c>
      <c r="F37" s="7">
        <f>SUM(F38:F41)</f>
        <v>425651</v>
      </c>
      <c r="G37" s="7">
        <f>SUM(G38:G41)</f>
        <v>504775</v>
      </c>
    </row>
    <row r="38" spans="1:7" ht="25.5">
      <c r="A38" t="s">
        <v>51</v>
      </c>
      <c r="B38" s="31" t="s">
        <v>52</v>
      </c>
      <c r="C38" s="21" t="s">
        <v>53</v>
      </c>
      <c r="D38" s="26">
        <v>116100</v>
      </c>
      <c r="E38" s="26">
        <v>187600</v>
      </c>
      <c r="F38" s="26">
        <v>185837</v>
      </c>
      <c r="G38" s="26">
        <v>264406</v>
      </c>
    </row>
    <row r="39" spans="1:7" ht="25.5">
      <c r="A39" t="s">
        <v>54</v>
      </c>
      <c r="B39" s="31" t="s">
        <v>55</v>
      </c>
      <c r="C39" s="21" t="s">
        <v>56</v>
      </c>
      <c r="D39" s="26">
        <v>250041</v>
      </c>
      <c r="E39" s="26">
        <v>219600</v>
      </c>
      <c r="F39" s="26">
        <v>211427</v>
      </c>
      <c r="G39" s="26">
        <v>211982</v>
      </c>
    </row>
    <row r="40" spans="1:7" ht="12" customHeight="1">
      <c r="A40" t="s">
        <v>57</v>
      </c>
      <c r="B40" s="31" t="s">
        <v>58</v>
      </c>
      <c r="C40" s="21" t="s">
        <v>59</v>
      </c>
      <c r="D40" s="26">
        <v>3067</v>
      </c>
      <c r="E40" s="26">
        <v>1365</v>
      </c>
      <c r="F40" s="26">
        <v>1365</v>
      </c>
      <c r="G40" s="26">
        <v>1365</v>
      </c>
    </row>
    <row r="41" spans="2:7" ht="12.75">
      <c r="B41" s="31" t="s">
        <v>350</v>
      </c>
      <c r="C41" s="21" t="s">
        <v>342</v>
      </c>
      <c r="D41" s="32" t="s">
        <v>328</v>
      </c>
      <c r="E41" s="26">
        <v>26747</v>
      </c>
      <c r="F41" s="26">
        <v>27022</v>
      </c>
      <c r="G41" s="26">
        <v>27022</v>
      </c>
    </row>
    <row r="42" spans="2:5" ht="12.75">
      <c r="B42" s="14"/>
      <c r="C42" s="10"/>
      <c r="D42" s="15"/>
      <c r="E42" s="15"/>
    </row>
    <row r="43" spans="1:7" ht="12.75">
      <c r="A43" t="s">
        <v>60</v>
      </c>
      <c r="B43" s="23" t="s">
        <v>61</v>
      </c>
      <c r="C43" s="13" t="s">
        <v>62</v>
      </c>
      <c r="D43" s="7">
        <f>SUM(D44,D47,D48,D49,D50,D51)</f>
        <v>29321137</v>
      </c>
      <c r="E43" s="7">
        <f>SUM(E44,E47,E48,E49,E50,E51)</f>
        <v>29731750</v>
      </c>
      <c r="F43" s="7">
        <f>SUM(F44,F47,F48,F49,F50,F51)</f>
        <v>29679292</v>
      </c>
      <c r="G43" s="7">
        <f>SUM(G44,G47,G48,G49,G50,G51)</f>
        <v>30879733</v>
      </c>
    </row>
    <row r="44" spans="1:7" ht="25.5">
      <c r="A44" t="s">
        <v>63</v>
      </c>
      <c r="B44" t="s">
        <v>64</v>
      </c>
      <c r="C44" s="12" t="s">
        <v>65</v>
      </c>
      <c r="D44" s="2">
        <f>SUM(D45:D46)</f>
        <v>393565</v>
      </c>
      <c r="E44" s="2">
        <f>SUM(E45:E46)</f>
        <v>331642</v>
      </c>
      <c r="F44" s="2">
        <f>SUM(F45:F46)</f>
        <v>320679</v>
      </c>
      <c r="G44" s="2">
        <v>319951</v>
      </c>
    </row>
    <row r="45" spans="1:7" ht="12.75">
      <c r="A45" t="s">
        <v>66</v>
      </c>
      <c r="B45" s="28" t="s">
        <v>67</v>
      </c>
      <c r="C45" s="10" t="s">
        <v>68</v>
      </c>
      <c r="D45" s="26">
        <f>164774+120</f>
        <v>164894</v>
      </c>
      <c r="E45" s="26">
        <v>162331</v>
      </c>
      <c r="F45" s="2">
        <v>152301</v>
      </c>
      <c r="G45" s="2">
        <v>151778</v>
      </c>
    </row>
    <row r="46" spans="1:7" ht="25.5">
      <c r="A46" t="s">
        <v>69</v>
      </c>
      <c r="B46" s="28" t="s">
        <v>70</v>
      </c>
      <c r="C46" s="10" t="s">
        <v>71</v>
      </c>
      <c r="D46" s="26">
        <f>228581+90</f>
        <v>228671</v>
      </c>
      <c r="E46" s="26">
        <v>169311</v>
      </c>
      <c r="F46" s="2">
        <v>168378</v>
      </c>
      <c r="G46" s="2">
        <v>168173</v>
      </c>
    </row>
    <row r="47" spans="1:7" ht="38.25">
      <c r="A47" t="s">
        <v>72</v>
      </c>
      <c r="B47" t="s">
        <v>73</v>
      </c>
      <c r="C47" s="12" t="s">
        <v>74</v>
      </c>
      <c r="D47" s="26">
        <v>52086</v>
      </c>
      <c r="E47" s="26">
        <v>37566</v>
      </c>
      <c r="F47" s="2">
        <v>37435</v>
      </c>
      <c r="G47" s="2">
        <v>37775</v>
      </c>
    </row>
    <row r="48" spans="1:7" ht="12.75">
      <c r="A48" t="s">
        <v>75</v>
      </c>
      <c r="B48" t="s">
        <v>76</v>
      </c>
      <c r="C48" s="12" t="s">
        <v>77</v>
      </c>
      <c r="D48" s="2">
        <v>475567</v>
      </c>
      <c r="E48" s="2">
        <v>517573</v>
      </c>
      <c r="F48" s="2">
        <v>487685</v>
      </c>
      <c r="G48" s="2">
        <v>503648</v>
      </c>
    </row>
    <row r="49" spans="1:7" ht="38.25">
      <c r="A49" t="s">
        <v>78</v>
      </c>
      <c r="B49" s="23" t="s">
        <v>79</v>
      </c>
      <c r="C49" s="24" t="s">
        <v>80</v>
      </c>
      <c r="D49" s="25">
        <f>25819498+4167-417</f>
        <v>25823248</v>
      </c>
      <c r="E49" s="25">
        <v>26463925</v>
      </c>
      <c r="F49" s="25">
        <v>26350647</v>
      </c>
      <c r="G49" s="25">
        <v>27417179</v>
      </c>
    </row>
    <row r="50" spans="1:7" ht="25.5">
      <c r="A50" t="s">
        <v>81</v>
      </c>
      <c r="B50" t="s">
        <v>82</v>
      </c>
      <c r="C50" s="12" t="s">
        <v>83</v>
      </c>
      <c r="D50" s="2">
        <v>1740316</v>
      </c>
      <c r="E50" s="2">
        <v>1710172</v>
      </c>
      <c r="F50" s="2">
        <v>1777483</v>
      </c>
      <c r="G50" s="2">
        <v>1895660</v>
      </c>
    </row>
    <row r="51" spans="1:7" ht="12.75">
      <c r="A51" t="s">
        <v>84</v>
      </c>
      <c r="B51" t="s">
        <v>85</v>
      </c>
      <c r="C51" s="12" t="s">
        <v>86</v>
      </c>
      <c r="D51" s="2">
        <v>836355</v>
      </c>
      <c r="E51" s="2">
        <v>670872</v>
      </c>
      <c r="F51" s="2">
        <v>705363</v>
      </c>
      <c r="G51" s="2">
        <v>705520</v>
      </c>
    </row>
    <row r="52" ht="12.75">
      <c r="C52" s="12"/>
    </row>
    <row r="53" spans="1:7" ht="12.75">
      <c r="A53" t="s">
        <v>87</v>
      </c>
      <c r="B53" s="23" t="s">
        <v>88</v>
      </c>
      <c r="C53" s="13" t="s">
        <v>89</v>
      </c>
      <c r="D53" s="7">
        <f>291909+1</f>
        <v>291910</v>
      </c>
      <c r="E53" s="7">
        <v>263666</v>
      </c>
      <c r="F53" s="25">
        <v>341135</v>
      </c>
      <c r="G53" s="25">
        <v>360467</v>
      </c>
    </row>
    <row r="54" spans="3:5" ht="12.75">
      <c r="C54" s="13"/>
      <c r="D54" s="7"/>
      <c r="E54" s="7"/>
    </row>
    <row r="55" spans="1:7" ht="12.75">
      <c r="A55" t="s">
        <v>90</v>
      </c>
      <c r="B55" s="23" t="s">
        <v>91</v>
      </c>
      <c r="C55" s="13" t="s">
        <v>92</v>
      </c>
      <c r="D55" s="7">
        <f>SUM(D56:D62)</f>
        <v>13062659</v>
      </c>
      <c r="E55" s="7">
        <f>SUM(E56:E62)</f>
        <v>14776651</v>
      </c>
      <c r="F55" s="7">
        <f>SUM(F56:F62)</f>
        <v>14174464</v>
      </c>
      <c r="G55" s="7">
        <f>SUM(G56:G62)</f>
        <v>20007806</v>
      </c>
    </row>
    <row r="56" spans="1:7" ht="25.5">
      <c r="A56" t="s">
        <v>93</v>
      </c>
      <c r="B56" t="s">
        <v>94</v>
      </c>
      <c r="C56" s="12" t="s">
        <v>351</v>
      </c>
      <c r="D56" s="2">
        <v>10430</v>
      </c>
      <c r="E56" s="2">
        <v>53191</v>
      </c>
      <c r="F56" s="2">
        <v>43305</v>
      </c>
      <c r="G56" s="2">
        <v>43663</v>
      </c>
    </row>
    <row r="57" spans="1:7" ht="25.5">
      <c r="A57" t="s">
        <v>95</v>
      </c>
      <c r="B57" t="s">
        <v>96</v>
      </c>
      <c r="C57" s="12" t="s">
        <v>97</v>
      </c>
      <c r="D57" s="2">
        <v>15154</v>
      </c>
      <c r="E57" s="2">
        <v>243</v>
      </c>
      <c r="F57" s="2">
        <v>296</v>
      </c>
      <c r="G57" s="2">
        <v>296</v>
      </c>
    </row>
    <row r="58" spans="1:7" ht="12.75">
      <c r="A58" t="s">
        <v>98</v>
      </c>
      <c r="B58" t="s">
        <v>99</v>
      </c>
      <c r="C58" s="12" t="s">
        <v>100</v>
      </c>
      <c r="D58" s="2">
        <v>638362</v>
      </c>
      <c r="E58" s="2">
        <v>824214</v>
      </c>
      <c r="F58" s="2">
        <v>836590</v>
      </c>
      <c r="G58" s="2">
        <v>824753</v>
      </c>
    </row>
    <row r="59" spans="1:7" ht="25.5">
      <c r="A59" t="s">
        <v>101</v>
      </c>
      <c r="B59" t="s">
        <v>102</v>
      </c>
      <c r="C59" s="12" t="s">
        <v>103</v>
      </c>
      <c r="D59" s="2">
        <v>7948270</v>
      </c>
      <c r="E59" s="2">
        <v>8502413</v>
      </c>
      <c r="F59" s="2">
        <v>8132397</v>
      </c>
      <c r="G59" s="2">
        <v>8789724</v>
      </c>
    </row>
    <row r="60" spans="1:7" ht="25.5">
      <c r="A60" t="s">
        <v>104</v>
      </c>
      <c r="B60" t="s">
        <v>105</v>
      </c>
      <c r="C60" s="12" t="s">
        <v>106</v>
      </c>
      <c r="D60" s="2">
        <v>280613</v>
      </c>
      <c r="E60" s="2">
        <v>181405</v>
      </c>
      <c r="F60" s="2">
        <v>183054</v>
      </c>
      <c r="G60" s="2">
        <v>183746</v>
      </c>
    </row>
    <row r="61" spans="1:7" ht="12.75">
      <c r="A61" t="s">
        <v>107</v>
      </c>
      <c r="B61" t="s">
        <v>108</v>
      </c>
      <c r="C61" s="12" t="s">
        <v>109</v>
      </c>
      <c r="D61" s="2">
        <v>676999</v>
      </c>
      <c r="E61" s="2">
        <v>433717</v>
      </c>
      <c r="F61" s="2">
        <v>607471</v>
      </c>
      <c r="G61" s="2">
        <v>478527</v>
      </c>
    </row>
    <row r="62" spans="1:7" ht="12.75">
      <c r="A62" t="s">
        <v>110</v>
      </c>
      <c r="B62" t="s">
        <v>111</v>
      </c>
      <c r="C62" s="12" t="s">
        <v>112</v>
      </c>
      <c r="D62" s="2">
        <v>3492831</v>
      </c>
      <c r="E62" s="2">
        <v>4781468</v>
      </c>
      <c r="F62" s="2">
        <v>4371351</v>
      </c>
      <c r="G62" s="2">
        <v>9687097</v>
      </c>
    </row>
    <row r="64" spans="1:7" ht="25.5">
      <c r="A64" t="s">
        <v>113</v>
      </c>
      <c r="B64" s="23" t="s">
        <v>114</v>
      </c>
      <c r="C64" s="13" t="s">
        <v>115</v>
      </c>
      <c r="D64" s="7">
        <f>SUM(D65:D66)</f>
        <v>548733</v>
      </c>
      <c r="E64" s="7">
        <f>SUM(E65:E66)</f>
        <v>647411</v>
      </c>
      <c r="F64" s="7">
        <f>SUM(F65:F66)</f>
        <v>670832</v>
      </c>
      <c r="G64" s="7">
        <f>SUM(G65:G66)</f>
        <v>665969</v>
      </c>
    </row>
    <row r="65" spans="1:7" ht="25.5">
      <c r="A65" t="s">
        <v>116</v>
      </c>
      <c r="B65" s="31" t="s">
        <v>117</v>
      </c>
      <c r="C65" s="21" t="s">
        <v>118</v>
      </c>
      <c r="D65" s="26">
        <v>20865</v>
      </c>
      <c r="E65" s="11">
        <v>6326</v>
      </c>
      <c r="F65" s="2">
        <v>7993</v>
      </c>
      <c r="G65" s="2">
        <v>7994</v>
      </c>
    </row>
    <row r="66" spans="1:7" ht="12.75">
      <c r="A66" t="s">
        <v>119</v>
      </c>
      <c r="B66" s="31" t="s">
        <v>120</v>
      </c>
      <c r="C66" s="21" t="s">
        <v>121</v>
      </c>
      <c r="D66" s="26">
        <v>527868</v>
      </c>
      <c r="E66" s="11">
        <v>641085</v>
      </c>
      <c r="F66" s="2">
        <v>662839</v>
      </c>
      <c r="G66" s="2">
        <v>657975</v>
      </c>
    </row>
    <row r="67" ht="12.75">
      <c r="C67" s="12"/>
    </row>
    <row r="68" spans="1:7" ht="12.75">
      <c r="A68" t="s">
        <v>122</v>
      </c>
      <c r="B68" s="23" t="s">
        <v>123</v>
      </c>
      <c r="C68" s="13" t="s">
        <v>124</v>
      </c>
      <c r="D68" s="7">
        <v>179863</v>
      </c>
      <c r="E68" s="7">
        <v>245668</v>
      </c>
      <c r="F68" s="7">
        <v>211467</v>
      </c>
      <c r="G68" s="25">
        <v>219054</v>
      </c>
    </row>
    <row r="70" spans="1:7" ht="12.75">
      <c r="A70" t="s">
        <v>125</v>
      </c>
      <c r="C70" s="6" t="s">
        <v>126</v>
      </c>
      <c r="D70" s="7">
        <f>SUM(D72,D77,D87,D91)</f>
        <v>144894231</v>
      </c>
      <c r="E70" s="7">
        <f>SUM(E72,E77,E87,E91)</f>
        <v>157798341</v>
      </c>
      <c r="F70" s="7">
        <f>SUM(F72,F77,F87,F91)</f>
        <v>157435189</v>
      </c>
      <c r="G70" s="7">
        <f>SUM(G72,G77,G87,G91)</f>
        <v>159347604</v>
      </c>
    </row>
    <row r="72" spans="1:7" ht="12.75">
      <c r="A72" t="s">
        <v>127</v>
      </c>
      <c r="B72" s="23" t="s">
        <v>128</v>
      </c>
      <c r="C72" s="6" t="s">
        <v>129</v>
      </c>
      <c r="D72" s="7">
        <f>SUM(D73:D75)</f>
        <v>8639937</v>
      </c>
      <c r="E72" s="7">
        <f>SUM(E73:E75)</f>
        <v>9273848</v>
      </c>
      <c r="F72" s="7">
        <f>SUM(F73:F75)</f>
        <v>9176305</v>
      </c>
      <c r="G72" s="7">
        <f>SUM(G73:G75)</f>
        <v>9284481</v>
      </c>
    </row>
    <row r="73" spans="1:7" ht="25.5">
      <c r="A73" t="s">
        <v>130</v>
      </c>
      <c r="B73" s="22" t="s">
        <v>131</v>
      </c>
      <c r="C73" s="10" t="s">
        <v>132</v>
      </c>
      <c r="D73" s="26">
        <v>6786979</v>
      </c>
      <c r="E73" s="26">
        <v>7265408</v>
      </c>
      <c r="F73" s="2">
        <v>7179724</v>
      </c>
      <c r="G73" s="2">
        <v>7198125</v>
      </c>
    </row>
    <row r="74" spans="1:7" ht="25.5">
      <c r="A74" t="s">
        <v>133</v>
      </c>
      <c r="B74" s="22" t="s">
        <v>134</v>
      </c>
      <c r="C74" s="10" t="s">
        <v>135</v>
      </c>
      <c r="D74" s="26">
        <v>403098</v>
      </c>
      <c r="E74" s="26">
        <v>580742</v>
      </c>
      <c r="F74" s="2">
        <v>602687</v>
      </c>
      <c r="G74" s="2">
        <v>618621</v>
      </c>
    </row>
    <row r="75" spans="1:7" ht="12.75">
      <c r="A75" t="s">
        <v>136</v>
      </c>
      <c r="B75" s="22" t="s">
        <v>137</v>
      </c>
      <c r="C75" s="10" t="s">
        <v>138</v>
      </c>
      <c r="D75" s="26">
        <v>1449860</v>
      </c>
      <c r="E75" s="26">
        <v>1427698</v>
      </c>
      <c r="F75" s="2">
        <v>1393894</v>
      </c>
      <c r="G75" s="2">
        <v>1467735</v>
      </c>
    </row>
    <row r="76" spans="3:5" ht="12.75">
      <c r="C76" s="10"/>
      <c r="D76" s="11"/>
      <c r="E76" s="11"/>
    </row>
    <row r="77" spans="1:9" ht="12.75">
      <c r="A77" t="s">
        <v>139</v>
      </c>
      <c r="B77" s="23" t="s">
        <v>140</v>
      </c>
      <c r="C77" s="24" t="s">
        <v>141</v>
      </c>
      <c r="D77" s="25">
        <f>SUM(D78,D81)</f>
        <v>102832278</v>
      </c>
      <c r="E77" s="25">
        <f>SUM(E78,E81)</f>
        <v>112403523</v>
      </c>
      <c r="F77" s="25">
        <f>SUM(F78,F81)</f>
        <v>112178494</v>
      </c>
      <c r="G77" s="25">
        <f>SUM(G78,G81)</f>
        <v>113013013</v>
      </c>
      <c r="I77" t="s">
        <v>347</v>
      </c>
    </row>
    <row r="78" spans="1:7" ht="12.75">
      <c r="A78" t="s">
        <v>142</v>
      </c>
      <c r="B78" s="23" t="s">
        <v>143</v>
      </c>
      <c r="C78" s="24" t="s">
        <v>144</v>
      </c>
      <c r="D78" s="25">
        <v>173559</v>
      </c>
      <c r="E78" s="25">
        <v>436675</v>
      </c>
      <c r="F78" s="25">
        <f>SUM(F79:F80)</f>
        <v>510218</v>
      </c>
      <c r="G78" s="25">
        <v>476803</v>
      </c>
    </row>
    <row r="79" spans="1:7" ht="25.5" customHeight="1">
      <c r="A79" t="s">
        <v>145</v>
      </c>
      <c r="C79" s="16" t="s">
        <v>334</v>
      </c>
      <c r="D79" s="17" t="s">
        <v>328</v>
      </c>
      <c r="E79" s="3">
        <v>286675</v>
      </c>
      <c r="F79" s="2">
        <v>242283</v>
      </c>
      <c r="G79" s="2">
        <v>360218</v>
      </c>
    </row>
    <row r="80" spans="3:7" ht="12.75">
      <c r="C80" s="16" t="s">
        <v>335</v>
      </c>
      <c r="D80" s="17" t="s">
        <v>328</v>
      </c>
      <c r="E80" s="3">
        <v>150000</v>
      </c>
      <c r="F80" s="2">
        <f>17935+250000</f>
        <v>267935</v>
      </c>
      <c r="G80" s="2">
        <v>116585</v>
      </c>
    </row>
    <row r="81" spans="1:7" ht="12.75">
      <c r="A81" t="s">
        <v>146</v>
      </c>
      <c r="B81" s="23" t="s">
        <v>147</v>
      </c>
      <c r="C81" s="24" t="s">
        <v>148</v>
      </c>
      <c r="D81" s="25">
        <f>102631448-6+27277</f>
        <v>102658719</v>
      </c>
      <c r="E81" s="25">
        <f>SUM(E82:E85)</f>
        <v>111966848</v>
      </c>
      <c r="F81" s="25">
        <f>SUM(F82:F85)</f>
        <v>111668276</v>
      </c>
      <c r="G81" s="25">
        <f>SUM(G82:G85)</f>
        <v>112536210</v>
      </c>
    </row>
    <row r="82" spans="2:9" ht="12.75">
      <c r="B82" s="22" t="s">
        <v>336</v>
      </c>
      <c r="C82" s="16" t="s">
        <v>346</v>
      </c>
      <c r="D82" s="17" t="s">
        <v>328</v>
      </c>
      <c r="E82" s="2">
        <v>55582747</v>
      </c>
      <c r="F82" s="2">
        <v>56023427</v>
      </c>
      <c r="G82" s="2">
        <v>56280410</v>
      </c>
      <c r="I82" s="2">
        <v>19185297</v>
      </c>
    </row>
    <row r="83" spans="2:9" ht="38.25">
      <c r="B83" s="22" t="s">
        <v>337</v>
      </c>
      <c r="C83" s="16" t="s">
        <v>338</v>
      </c>
      <c r="D83" s="17" t="s">
        <v>328</v>
      </c>
      <c r="E83" s="2">
        <v>408769</v>
      </c>
      <c r="F83" s="2">
        <v>439141</v>
      </c>
      <c r="G83" s="2">
        <v>437925</v>
      </c>
      <c r="I83" s="2">
        <v>439141</v>
      </c>
    </row>
    <row r="84" spans="2:9" ht="25.5">
      <c r="B84" s="22" t="s">
        <v>339</v>
      </c>
      <c r="C84" s="16" t="s">
        <v>345</v>
      </c>
      <c r="D84" s="17" t="s">
        <v>328</v>
      </c>
      <c r="E84" s="2">
        <v>10181064</v>
      </c>
      <c r="F84" s="2">
        <v>10010385</v>
      </c>
      <c r="G84" s="2">
        <v>10438733</v>
      </c>
      <c r="I84" s="2">
        <v>10010385</v>
      </c>
    </row>
    <row r="85" spans="2:9" ht="12.75">
      <c r="B85" s="22" t="s">
        <v>344</v>
      </c>
      <c r="C85" s="16" t="s">
        <v>343</v>
      </c>
      <c r="D85" s="17" t="s">
        <v>328</v>
      </c>
      <c r="E85" s="2">
        <v>45794268</v>
      </c>
      <c r="F85" s="2">
        <f>45186362-13249-7000+29211-1</f>
        <v>45195323</v>
      </c>
      <c r="G85" s="2">
        <v>45379142</v>
      </c>
      <c r="I85">
        <f>212708+81672011+16300+132434</f>
        <v>82033453</v>
      </c>
    </row>
    <row r="87" spans="1:7" ht="28.5" customHeight="1">
      <c r="A87" t="s">
        <v>149</v>
      </c>
      <c r="B87" s="23" t="s">
        <v>150</v>
      </c>
      <c r="C87" s="6" t="s">
        <v>151</v>
      </c>
      <c r="D87" s="7">
        <f>SUM(D88:D89)</f>
        <v>31536919</v>
      </c>
      <c r="E87" s="7">
        <f>SUM(E88:E89)</f>
        <v>34362349</v>
      </c>
      <c r="F87" s="7">
        <f>SUM(F88:F89)</f>
        <v>34362112</v>
      </c>
      <c r="G87" s="7">
        <f>SUM(G88:G89)</f>
        <v>34367342</v>
      </c>
    </row>
    <row r="88" spans="1:7" ht="12.75">
      <c r="A88" t="s">
        <v>152</v>
      </c>
      <c r="B88" t="s">
        <v>153</v>
      </c>
      <c r="C88" s="1" t="s">
        <v>144</v>
      </c>
      <c r="D88" s="2">
        <f>31430547+47619+1-25172-63492</f>
        <v>31389503</v>
      </c>
      <c r="E88" s="2">
        <v>34334322</v>
      </c>
      <c r="F88" s="2">
        <f>34309491+24594</f>
        <v>34334085</v>
      </c>
      <c r="G88" s="2">
        <v>34339315</v>
      </c>
    </row>
    <row r="89" spans="1:7" ht="25.5">
      <c r="A89" t="s">
        <v>154</v>
      </c>
      <c r="B89" t="s">
        <v>155</v>
      </c>
      <c r="C89" s="12" t="s">
        <v>156</v>
      </c>
      <c r="D89" s="2">
        <f>83929+63487</f>
        <v>147416</v>
      </c>
      <c r="E89" s="2">
        <v>28027</v>
      </c>
      <c r="F89" s="2">
        <v>28027</v>
      </c>
      <c r="G89" s="2">
        <v>28027</v>
      </c>
    </row>
    <row r="91" spans="1:7" ht="12.75">
      <c r="A91" t="s">
        <v>157</v>
      </c>
      <c r="B91" s="23" t="s">
        <v>158</v>
      </c>
      <c r="C91" s="6" t="s">
        <v>159</v>
      </c>
      <c r="D91" s="7">
        <f>1859916+25176+5</f>
        <v>1885097</v>
      </c>
      <c r="E91" s="7">
        <v>1758621</v>
      </c>
      <c r="F91" s="25">
        <v>1718278</v>
      </c>
      <c r="G91" s="25">
        <v>2682768</v>
      </c>
    </row>
    <row r="95" spans="1:7" ht="25.5">
      <c r="A95" t="s">
        <v>160</v>
      </c>
      <c r="C95" s="13" t="s">
        <v>161</v>
      </c>
      <c r="D95" s="7">
        <f>SUM(D97,D118)</f>
        <v>440856784</v>
      </c>
      <c r="E95" s="7">
        <f>SUM(E97,E118)</f>
        <v>496876217</v>
      </c>
      <c r="F95" s="7">
        <f>SUM(F97,F118)</f>
        <v>486793288</v>
      </c>
      <c r="G95" s="7">
        <f>SUM(G97,G118)</f>
        <v>384010319</v>
      </c>
    </row>
    <row r="96" ht="12.75">
      <c r="C96" s="12"/>
    </row>
    <row r="97" spans="1:8" ht="12.75">
      <c r="A97" t="s">
        <v>162</v>
      </c>
      <c r="C97" s="24" t="s">
        <v>163</v>
      </c>
      <c r="D97" s="25">
        <f>SUM(D99,D100,D101,D102,D103,D104,D105,D106,D107,D108,D109,D110,D111,D112,D113,D114,D115)</f>
        <v>407443501</v>
      </c>
      <c r="E97" s="25">
        <f>SUM(E99,E100,E101,E102,E103,E104,E105,E106,E107,E108,E109,E110,E111,E112,E113,E114,E115)</f>
        <v>459631858</v>
      </c>
      <c r="F97" s="25">
        <f>SUM(F99,F100,F101,F102,F103,F104,F105,F106,F107,F108,F109,F110,F111,F112,F113,F114,F115)</f>
        <v>449796356</v>
      </c>
      <c r="G97" s="25">
        <f>SUM(G99,G100,G101,G102,G103,G104,G105,G106,G107,G108,G109,G110,G111,G112,G113,G114,G115)</f>
        <v>346764435</v>
      </c>
      <c r="H97" s="23"/>
    </row>
    <row r="98" ht="12.75">
      <c r="C98" s="12"/>
    </row>
    <row r="99" spans="1:7" ht="12.75">
      <c r="A99" t="s">
        <v>164</v>
      </c>
      <c r="B99" t="s">
        <v>353</v>
      </c>
      <c r="C99" s="12" t="s">
        <v>165</v>
      </c>
      <c r="D99" s="2">
        <f>44368617+30759-40</f>
        <v>44399336</v>
      </c>
      <c r="E99" s="2">
        <v>50224496</v>
      </c>
      <c r="F99" s="2">
        <v>48179021</v>
      </c>
      <c r="G99" s="2">
        <v>-19763085</v>
      </c>
    </row>
    <row r="100" spans="1:7" ht="12.75">
      <c r="A100" t="s">
        <v>166</v>
      </c>
      <c r="B100" t="s">
        <v>354</v>
      </c>
      <c r="C100" s="12" t="s">
        <v>167</v>
      </c>
      <c r="D100" s="2">
        <v>113755</v>
      </c>
      <c r="E100" s="2">
        <v>135522</v>
      </c>
      <c r="F100" s="2">
        <v>113828</v>
      </c>
      <c r="G100" s="2">
        <v>107664</v>
      </c>
    </row>
    <row r="101" spans="1:7" ht="18" customHeight="1">
      <c r="A101" t="s">
        <v>168</v>
      </c>
      <c r="B101" t="s">
        <v>355</v>
      </c>
      <c r="C101" s="12" t="s">
        <v>169</v>
      </c>
      <c r="D101" s="2">
        <v>5850892</v>
      </c>
      <c r="E101" s="2">
        <v>6426919</v>
      </c>
      <c r="F101" s="2">
        <v>6203749</v>
      </c>
      <c r="G101" s="2">
        <v>5991341</v>
      </c>
    </row>
    <row r="102" spans="1:7" ht="12.75">
      <c r="A102" t="s">
        <v>170</v>
      </c>
      <c r="B102" t="s">
        <v>356</v>
      </c>
      <c r="C102" s="12" t="s">
        <v>171</v>
      </c>
      <c r="D102" s="2">
        <f>201082584-23255</f>
        <v>201059329</v>
      </c>
      <c r="E102" s="37">
        <v>223707098</v>
      </c>
      <c r="F102" s="2">
        <v>221609661</v>
      </c>
      <c r="G102" s="37">
        <v>215381573</v>
      </c>
    </row>
    <row r="103" spans="1:7" ht="12.75">
      <c r="A103" t="s">
        <v>172</v>
      </c>
      <c r="B103" t="s">
        <v>357</v>
      </c>
      <c r="C103" s="12" t="s">
        <v>173</v>
      </c>
      <c r="D103" s="2">
        <f>6321587+2208</f>
        <v>6323795</v>
      </c>
      <c r="E103" s="2">
        <v>7188739</v>
      </c>
      <c r="F103" s="2">
        <v>7035422</v>
      </c>
      <c r="G103" s="2">
        <v>6547307</v>
      </c>
    </row>
    <row r="104" spans="1:7" ht="25.5">
      <c r="A104" t="s">
        <v>174</v>
      </c>
      <c r="B104" t="s">
        <v>358</v>
      </c>
      <c r="C104" s="12" t="s">
        <v>175</v>
      </c>
      <c r="D104" s="2">
        <f>34253830+6296</f>
        <v>34260126</v>
      </c>
      <c r="E104" s="37">
        <v>38456004</v>
      </c>
      <c r="F104" s="2">
        <v>37840853</v>
      </c>
      <c r="G104" s="37">
        <v>37628770</v>
      </c>
    </row>
    <row r="105" spans="1:7" ht="25.5">
      <c r="A105" t="s">
        <v>176</v>
      </c>
      <c r="B105" t="s">
        <v>359</v>
      </c>
      <c r="C105" s="12" t="s">
        <v>177</v>
      </c>
      <c r="D105" s="2">
        <f>67503907+19355</f>
        <v>67523262</v>
      </c>
      <c r="E105" s="2">
        <v>74775894</v>
      </c>
      <c r="F105" s="2">
        <v>72032385</v>
      </c>
      <c r="G105" s="2">
        <v>46382450</v>
      </c>
    </row>
    <row r="106" spans="1:7" ht="12.75">
      <c r="A106" t="s">
        <v>178</v>
      </c>
      <c r="B106" t="s">
        <v>360</v>
      </c>
      <c r="C106" s="12" t="s">
        <v>179</v>
      </c>
      <c r="D106" s="2">
        <f>28531422+5924</f>
        <v>28537346</v>
      </c>
      <c r="E106" s="2">
        <v>35914315</v>
      </c>
      <c r="F106" s="2">
        <v>35049242</v>
      </c>
      <c r="G106" s="2">
        <v>34051188</v>
      </c>
    </row>
    <row r="107" spans="1:7" ht="12.75">
      <c r="A107" t="s">
        <v>181</v>
      </c>
      <c r="B107" t="s">
        <v>361</v>
      </c>
      <c r="C107" s="12" t="s">
        <v>182</v>
      </c>
      <c r="D107" s="2">
        <v>1694833</v>
      </c>
      <c r="E107" s="2">
        <v>929868</v>
      </c>
      <c r="F107" s="2">
        <v>927996</v>
      </c>
      <c r="G107" s="2">
        <v>807430</v>
      </c>
    </row>
    <row r="108" spans="1:7" ht="25.5">
      <c r="A108" t="s">
        <v>183</v>
      </c>
      <c r="B108" t="s">
        <v>362</v>
      </c>
      <c r="C108" s="12" t="s">
        <v>184</v>
      </c>
      <c r="D108" s="2">
        <v>1305197</v>
      </c>
      <c r="E108" s="2">
        <v>1733812</v>
      </c>
      <c r="F108" s="2">
        <v>1569316</v>
      </c>
      <c r="G108" s="2">
        <v>1507240</v>
      </c>
    </row>
    <row r="109" spans="1:7" ht="25.5">
      <c r="A109" t="s">
        <v>185</v>
      </c>
      <c r="B109" t="s">
        <v>363</v>
      </c>
      <c r="C109" s="12" t="s">
        <v>186</v>
      </c>
      <c r="D109" s="2">
        <v>57265</v>
      </c>
      <c r="E109" s="2">
        <v>155696</v>
      </c>
      <c r="F109" s="2">
        <v>85766</v>
      </c>
      <c r="G109" s="2">
        <v>15837</v>
      </c>
    </row>
    <row r="110" spans="1:7" ht="12.75">
      <c r="A110" t="s">
        <v>187</v>
      </c>
      <c r="B110" t="s">
        <v>364</v>
      </c>
      <c r="C110" s="12" t="s">
        <v>188</v>
      </c>
      <c r="D110" s="2">
        <v>10761949</v>
      </c>
      <c r="E110" s="2">
        <v>12061948</v>
      </c>
      <c r="F110" s="2">
        <v>11620842</v>
      </c>
      <c r="G110" s="2">
        <v>11486409</v>
      </c>
    </row>
    <row r="111" spans="1:7" ht="12.75">
      <c r="A111" t="s">
        <v>189</v>
      </c>
      <c r="B111" t="s">
        <v>365</v>
      </c>
      <c r="C111" s="12" t="s">
        <v>190</v>
      </c>
      <c r="D111" s="2">
        <v>1176380</v>
      </c>
      <c r="E111" s="2">
        <v>1490180</v>
      </c>
      <c r="F111" s="2">
        <v>1444695</v>
      </c>
      <c r="G111" s="2">
        <v>1432736</v>
      </c>
    </row>
    <row r="112" spans="1:7" ht="12.75">
      <c r="A112" t="s">
        <v>191</v>
      </c>
      <c r="B112" t="s">
        <v>366</v>
      </c>
      <c r="C112" s="12" t="s">
        <v>192</v>
      </c>
      <c r="D112" s="2">
        <v>2527932</v>
      </c>
      <c r="E112" s="2">
        <v>3464834</v>
      </c>
      <c r="F112" s="2">
        <v>3413001</v>
      </c>
      <c r="G112" s="2">
        <v>3451172</v>
      </c>
    </row>
    <row r="113" spans="1:7" ht="12.75">
      <c r="A113" t="s">
        <v>193</v>
      </c>
      <c r="B113" t="s">
        <v>367</v>
      </c>
      <c r="C113" s="12" t="s">
        <v>194</v>
      </c>
      <c r="D113" s="2">
        <v>464923</v>
      </c>
      <c r="E113" s="2">
        <v>756317</v>
      </c>
      <c r="F113" s="2">
        <v>737189</v>
      </c>
      <c r="G113">
        <v>750507</v>
      </c>
    </row>
    <row r="114" spans="1:7" ht="12.75">
      <c r="A114" t="s">
        <v>195</v>
      </c>
      <c r="B114" t="s">
        <v>368</v>
      </c>
      <c r="C114" s="12" t="s">
        <v>196</v>
      </c>
      <c r="D114" s="2">
        <v>235800</v>
      </c>
      <c r="E114" s="2">
        <v>127159</v>
      </c>
      <c r="F114" s="2">
        <v>22990</v>
      </c>
      <c r="G114" s="2">
        <v>33604</v>
      </c>
    </row>
    <row r="115" spans="1:7" ht="25.5">
      <c r="A115" t="s">
        <v>197</v>
      </c>
      <c r="B115" t="s">
        <v>369</v>
      </c>
      <c r="C115" s="12" t="s">
        <v>198</v>
      </c>
      <c r="D115" s="2">
        <v>1151381</v>
      </c>
      <c r="E115" s="2">
        <v>2083057</v>
      </c>
      <c r="F115" s="2">
        <f>1971716-61316</f>
        <v>1910400</v>
      </c>
      <c r="G115">
        <v>952292</v>
      </c>
    </row>
    <row r="116" ht="12.75">
      <c r="C116" s="12"/>
    </row>
    <row r="117" spans="3:7" ht="12.75">
      <c r="C117" s="6" t="s">
        <v>199</v>
      </c>
      <c r="D117" s="7"/>
      <c r="E117" s="7"/>
      <c r="F117" s="7"/>
      <c r="G117" s="7"/>
    </row>
    <row r="118" spans="1:7" s="23" customFormat="1" ht="12.75">
      <c r="A118" s="23" t="s">
        <v>200</v>
      </c>
      <c r="B118" s="23" t="s">
        <v>370</v>
      </c>
      <c r="C118" s="29" t="s">
        <v>201</v>
      </c>
      <c r="D118" s="25">
        <f>SUM(D120,D125)</f>
        <v>33413283</v>
      </c>
      <c r="E118" s="25">
        <f>SUM(E120,E125)</f>
        <v>37244359</v>
      </c>
      <c r="F118" s="25">
        <f>SUM(F120,F125)</f>
        <v>36996932</v>
      </c>
      <c r="G118" s="25">
        <f>SUM(G120,G125)</f>
        <v>37245884</v>
      </c>
    </row>
    <row r="120" spans="1:7" ht="12.75">
      <c r="A120" t="s">
        <v>202</v>
      </c>
      <c r="B120" s="23" t="s">
        <v>371</v>
      </c>
      <c r="C120" s="6" t="s">
        <v>129</v>
      </c>
      <c r="D120" s="7">
        <f>SUM(D121:D123)</f>
        <v>8838127</v>
      </c>
      <c r="E120" s="7">
        <f>SUM(E121:E123)</f>
        <v>10035143</v>
      </c>
      <c r="F120" s="7">
        <f>SUM(F121:F123)</f>
        <v>9787717</v>
      </c>
      <c r="G120" s="7">
        <f>SUM(G121:G123)</f>
        <v>10036669</v>
      </c>
    </row>
    <row r="121" spans="1:7" ht="25.5">
      <c r="A121" t="s">
        <v>203</v>
      </c>
      <c r="B121" s="14" t="s">
        <v>372</v>
      </c>
      <c r="C121" s="10" t="s">
        <v>204</v>
      </c>
      <c r="D121" s="11">
        <f>7533413+8831</f>
        <v>7542244</v>
      </c>
      <c r="E121" s="11">
        <v>8451218</v>
      </c>
      <c r="F121" s="11">
        <v>8221208</v>
      </c>
      <c r="G121" s="11">
        <v>8450225</v>
      </c>
    </row>
    <row r="122" spans="1:7" ht="25.5">
      <c r="A122" t="s">
        <v>205</v>
      </c>
      <c r="B122" s="14" t="s">
        <v>373</v>
      </c>
      <c r="C122" s="10" t="s">
        <v>206</v>
      </c>
      <c r="D122" s="11">
        <v>551009</v>
      </c>
      <c r="E122" s="11">
        <v>735736</v>
      </c>
      <c r="F122" s="11">
        <v>728237</v>
      </c>
      <c r="G122" s="11">
        <v>734903</v>
      </c>
    </row>
    <row r="123" spans="1:7" ht="12.75">
      <c r="A123" t="s">
        <v>207</v>
      </c>
      <c r="B123" s="14" t="s">
        <v>374</v>
      </c>
      <c r="C123" s="10" t="s">
        <v>138</v>
      </c>
      <c r="D123" s="11">
        <v>744874</v>
      </c>
      <c r="E123" s="11">
        <v>848189</v>
      </c>
      <c r="F123" s="11">
        <v>838272</v>
      </c>
      <c r="G123" s="11">
        <v>851541</v>
      </c>
    </row>
    <row r="125" spans="1:7" ht="12.75">
      <c r="A125" t="s">
        <v>208</v>
      </c>
      <c r="B125" s="23" t="s">
        <v>375</v>
      </c>
      <c r="C125" s="6" t="s">
        <v>209</v>
      </c>
      <c r="D125" s="7">
        <v>24575156</v>
      </c>
      <c r="E125" s="25">
        <v>27209216</v>
      </c>
      <c r="F125" s="25">
        <v>27209215</v>
      </c>
      <c r="G125" s="25">
        <v>27209215</v>
      </c>
    </row>
    <row r="127" spans="1:7" ht="12.75" hidden="1">
      <c r="A127" t="s">
        <v>210</v>
      </c>
      <c r="C127" s="1" t="s">
        <v>211</v>
      </c>
      <c r="D127" s="2">
        <v>407328656</v>
      </c>
      <c r="E127" s="2">
        <v>410334610</v>
      </c>
      <c r="F127" s="2">
        <v>410334610</v>
      </c>
      <c r="G127" s="2">
        <v>410334610</v>
      </c>
    </row>
    <row r="128" spans="1:7" ht="12.75" hidden="1">
      <c r="A128" t="s">
        <v>212</v>
      </c>
      <c r="B128" t="s">
        <v>32</v>
      </c>
      <c r="C128" s="1" t="s">
        <v>213</v>
      </c>
      <c r="D128" s="2">
        <v>0</v>
      </c>
      <c r="E128" s="2">
        <v>0</v>
      </c>
      <c r="F128" s="2">
        <v>0</v>
      </c>
      <c r="G128" s="2">
        <v>0</v>
      </c>
    </row>
    <row r="129" spans="1:7" ht="12.75" hidden="1">
      <c r="A129" t="s">
        <v>214</v>
      </c>
      <c r="B129" t="s">
        <v>215</v>
      </c>
      <c r="C129" s="1" t="s">
        <v>216</v>
      </c>
      <c r="D129" s="2">
        <v>149728301</v>
      </c>
      <c r="E129" s="2">
        <v>150746633</v>
      </c>
      <c r="F129" s="2">
        <v>150746633</v>
      </c>
      <c r="G129" s="2">
        <v>150746633</v>
      </c>
    </row>
    <row r="130" spans="1:7" ht="12.75" hidden="1">
      <c r="A130" t="s">
        <v>217</v>
      </c>
      <c r="B130" t="s">
        <v>218</v>
      </c>
      <c r="C130" s="1" t="s">
        <v>219</v>
      </c>
      <c r="D130" s="2">
        <v>39733756</v>
      </c>
      <c r="E130" s="2">
        <v>40182546</v>
      </c>
      <c r="F130" s="2">
        <v>40182546</v>
      </c>
      <c r="G130" s="2">
        <v>40182546</v>
      </c>
    </row>
    <row r="131" spans="1:7" ht="12.75" hidden="1">
      <c r="A131" t="s">
        <v>220</v>
      </c>
      <c r="B131" t="s">
        <v>221</v>
      </c>
      <c r="C131" s="1" t="s">
        <v>222</v>
      </c>
      <c r="D131" s="2">
        <v>1251963</v>
      </c>
      <c r="E131" s="2">
        <v>1278548</v>
      </c>
      <c r="F131" s="2">
        <v>1278548</v>
      </c>
      <c r="G131" s="2">
        <v>1278548</v>
      </c>
    </row>
    <row r="132" spans="1:7" ht="12.75" hidden="1">
      <c r="A132" t="s">
        <v>223</v>
      </c>
      <c r="B132" t="s">
        <v>180</v>
      </c>
      <c r="C132" s="1" t="s">
        <v>224</v>
      </c>
      <c r="D132" s="2">
        <v>44266020</v>
      </c>
      <c r="E132" s="2">
        <v>45097938</v>
      </c>
      <c r="F132" s="2">
        <v>45097938</v>
      </c>
      <c r="G132" s="2">
        <v>45097938</v>
      </c>
    </row>
    <row r="133" spans="1:7" ht="12.75" hidden="1">
      <c r="A133" t="s">
        <v>225</v>
      </c>
      <c r="B133" t="s">
        <v>226</v>
      </c>
      <c r="C133" s="1" t="s">
        <v>227</v>
      </c>
      <c r="D133" s="2">
        <v>54295397</v>
      </c>
      <c r="E133" s="2">
        <v>53803974</v>
      </c>
      <c r="F133" s="2">
        <v>53803974</v>
      </c>
      <c r="G133" s="2">
        <v>53803974</v>
      </c>
    </row>
    <row r="134" spans="1:7" ht="12.75" hidden="1">
      <c r="A134" t="s">
        <v>228</v>
      </c>
      <c r="B134" t="s">
        <v>229</v>
      </c>
      <c r="C134" s="1" t="s">
        <v>230</v>
      </c>
      <c r="D134" s="2">
        <v>2030716</v>
      </c>
      <c r="E134" s="2">
        <v>1778439</v>
      </c>
      <c r="F134" s="2">
        <v>1778439</v>
      </c>
      <c r="G134" s="2">
        <v>1778439</v>
      </c>
    </row>
    <row r="135" spans="1:7" ht="12.75" hidden="1">
      <c r="A135" t="s">
        <v>231</v>
      </c>
      <c r="B135" t="s">
        <v>232</v>
      </c>
      <c r="C135" s="1" t="s">
        <v>233</v>
      </c>
      <c r="D135" s="2">
        <v>3140055</v>
      </c>
      <c r="E135" s="2">
        <v>3207194</v>
      </c>
      <c r="F135" s="2">
        <v>3207194</v>
      </c>
      <c r="G135" s="2">
        <v>3207194</v>
      </c>
    </row>
    <row r="136" spans="1:7" ht="12.75" hidden="1">
      <c r="A136" t="s">
        <v>234</v>
      </c>
      <c r="B136" t="s">
        <v>235</v>
      </c>
      <c r="C136" s="1" t="s">
        <v>236</v>
      </c>
      <c r="D136" s="2">
        <v>1501231</v>
      </c>
      <c r="E136" s="2">
        <v>1510729</v>
      </c>
      <c r="F136" s="2">
        <v>1510729</v>
      </c>
      <c r="G136" s="2">
        <v>1510729</v>
      </c>
    </row>
    <row r="137" spans="1:7" ht="12.75" hidden="1">
      <c r="A137" t="s">
        <v>237</v>
      </c>
      <c r="B137" t="s">
        <v>238</v>
      </c>
      <c r="C137" s="1" t="s">
        <v>239</v>
      </c>
      <c r="D137" s="2">
        <v>38284601</v>
      </c>
      <c r="E137" s="2">
        <v>38681349</v>
      </c>
      <c r="F137" s="2">
        <v>38681349</v>
      </c>
      <c r="G137" s="2">
        <v>38681349</v>
      </c>
    </row>
    <row r="138" spans="1:7" ht="12.75" hidden="1">
      <c r="A138" t="s">
        <v>240</v>
      </c>
      <c r="B138" t="s">
        <v>241</v>
      </c>
      <c r="C138" s="1" t="s">
        <v>242</v>
      </c>
      <c r="D138" s="2">
        <v>535521</v>
      </c>
      <c r="E138" s="2">
        <v>373782</v>
      </c>
      <c r="F138" s="2">
        <v>373782</v>
      </c>
      <c r="G138" s="2">
        <v>373782</v>
      </c>
    </row>
    <row r="139" spans="1:7" ht="12.75" hidden="1">
      <c r="A139" t="s">
        <v>243</v>
      </c>
      <c r="B139" t="s">
        <v>244</v>
      </c>
      <c r="C139" s="1" t="s">
        <v>245</v>
      </c>
      <c r="D139" s="2">
        <v>4757994</v>
      </c>
      <c r="E139" s="2">
        <v>4815598</v>
      </c>
      <c r="F139" s="2">
        <v>4815598</v>
      </c>
      <c r="G139" s="2">
        <v>4815598</v>
      </c>
    </row>
    <row r="140" spans="1:7" ht="12.75" hidden="1">
      <c r="A140" t="s">
        <v>246</v>
      </c>
      <c r="B140" t="s">
        <v>247</v>
      </c>
      <c r="C140" s="1" t="s">
        <v>248</v>
      </c>
      <c r="D140" s="2">
        <v>27347</v>
      </c>
      <c r="E140" s="2">
        <v>27347</v>
      </c>
      <c r="F140" s="2">
        <v>27347</v>
      </c>
      <c r="G140" s="2">
        <v>27347</v>
      </c>
    </row>
    <row r="141" spans="1:7" ht="12.75" hidden="1">
      <c r="A141" t="s">
        <v>249</v>
      </c>
      <c r="B141" t="s">
        <v>250</v>
      </c>
      <c r="C141" s="1" t="s">
        <v>251</v>
      </c>
      <c r="D141" s="2">
        <v>16607732</v>
      </c>
      <c r="E141" s="2">
        <v>16691422</v>
      </c>
      <c r="F141" s="2">
        <v>16691422</v>
      </c>
      <c r="G141" s="2">
        <v>16691422</v>
      </c>
    </row>
    <row r="142" spans="1:7" ht="12.75" hidden="1">
      <c r="A142" t="s">
        <v>252</v>
      </c>
      <c r="B142" t="s">
        <v>253</v>
      </c>
      <c r="C142" s="1" t="s">
        <v>254</v>
      </c>
      <c r="D142" s="2">
        <v>16356007</v>
      </c>
      <c r="E142" s="2">
        <v>16773200</v>
      </c>
      <c r="F142" s="2">
        <v>16773200</v>
      </c>
      <c r="G142" s="2">
        <v>16773200</v>
      </c>
    </row>
    <row r="143" spans="1:7" ht="12.75" hidden="1">
      <c r="A143" t="s">
        <v>255</v>
      </c>
      <c r="B143" t="s">
        <v>256</v>
      </c>
      <c r="C143" s="1" t="s">
        <v>257</v>
      </c>
      <c r="D143" s="2">
        <v>23558943</v>
      </c>
      <c r="E143" s="2">
        <v>25120707</v>
      </c>
      <c r="F143" s="2">
        <v>25120707</v>
      </c>
      <c r="G143" s="2">
        <v>25120707</v>
      </c>
    </row>
    <row r="144" spans="1:7" ht="12.75" hidden="1">
      <c r="A144" t="s">
        <v>258</v>
      </c>
      <c r="B144" t="s">
        <v>259</v>
      </c>
      <c r="C144" s="1" t="s">
        <v>260</v>
      </c>
      <c r="D144" s="2">
        <v>397428</v>
      </c>
      <c r="E144" s="2">
        <v>481500</v>
      </c>
      <c r="F144" s="2">
        <v>481500</v>
      </c>
      <c r="G144" s="2">
        <v>481500</v>
      </c>
    </row>
    <row r="145" spans="1:7" ht="12.75" hidden="1">
      <c r="A145" t="s">
        <v>261</v>
      </c>
      <c r="B145" t="s">
        <v>262</v>
      </c>
      <c r="C145" s="1" t="s">
        <v>263</v>
      </c>
      <c r="D145" s="2">
        <v>50865251</v>
      </c>
      <c r="E145" s="2">
        <v>49869485</v>
      </c>
      <c r="F145" s="2">
        <v>49869485</v>
      </c>
      <c r="G145" s="2">
        <v>49869485</v>
      </c>
    </row>
    <row r="146" spans="1:7" ht="12.75" hidden="1">
      <c r="A146" t="s">
        <v>264</v>
      </c>
      <c r="B146" t="s">
        <v>265</v>
      </c>
      <c r="C146" s="1" t="s">
        <v>266</v>
      </c>
      <c r="D146" s="2">
        <v>-223775</v>
      </c>
      <c r="E146" s="2">
        <v>86297</v>
      </c>
      <c r="F146" s="2">
        <v>86297</v>
      </c>
      <c r="G146" s="2">
        <v>86297</v>
      </c>
    </row>
    <row r="147" spans="1:7" ht="12.75" hidden="1">
      <c r="A147" t="s">
        <v>267</v>
      </c>
      <c r="B147" t="s">
        <v>268</v>
      </c>
      <c r="C147" s="1" t="s">
        <v>269</v>
      </c>
      <c r="D147" s="2">
        <v>931119</v>
      </c>
      <c r="E147" s="2">
        <v>914369</v>
      </c>
      <c r="F147" s="2">
        <v>914369</v>
      </c>
      <c r="G147" s="2">
        <v>914369</v>
      </c>
    </row>
    <row r="148" spans="1:7" ht="12.75" hidden="1">
      <c r="A148" t="s">
        <v>270</v>
      </c>
      <c r="B148" t="s">
        <v>271</v>
      </c>
      <c r="C148" s="1" t="s">
        <v>272</v>
      </c>
      <c r="D148" s="2">
        <v>1154894</v>
      </c>
      <c r="E148" s="2">
        <v>828072</v>
      </c>
      <c r="F148" s="2">
        <v>828072</v>
      </c>
      <c r="G148" s="2">
        <v>828072</v>
      </c>
    </row>
    <row r="150" spans="1:7" ht="25.5">
      <c r="A150" t="s">
        <v>273</v>
      </c>
      <c r="C150" s="13" t="s">
        <v>377</v>
      </c>
      <c r="D150" s="7">
        <f>SUM(D152,D173,D179)</f>
        <v>440856784</v>
      </c>
      <c r="E150" s="7">
        <f>SUM(E152,E173,E179)</f>
        <v>496876217</v>
      </c>
      <c r="F150" s="7">
        <f>SUM(F152,F173,F179)</f>
        <v>486793288</v>
      </c>
      <c r="G150" s="7">
        <f>SUM(G152,G173,G179)</f>
        <v>384100319</v>
      </c>
    </row>
    <row r="151" spans="3:7" ht="12.75">
      <c r="C151" s="6"/>
      <c r="D151" s="7"/>
      <c r="E151" s="7"/>
      <c r="F151" s="7"/>
      <c r="G151" s="7"/>
    </row>
    <row r="152" spans="3:7" ht="12.75">
      <c r="C152" s="6" t="s">
        <v>274</v>
      </c>
      <c r="D152" s="7">
        <f>SUM(D153,D162,D165)</f>
        <v>366251143</v>
      </c>
      <c r="E152" s="7">
        <f>SUM(E153,E162,E165)</f>
        <v>407951885</v>
      </c>
      <c r="F152" s="7">
        <f>SUM(F153,F162,F165)</f>
        <v>400897085</v>
      </c>
      <c r="G152" s="7">
        <f>SUM(G153,G162,G165)</f>
        <v>404012362</v>
      </c>
    </row>
    <row r="153" spans="2:7" ht="12.75">
      <c r="B153" s="30">
        <v>1000</v>
      </c>
      <c r="C153" s="6" t="s">
        <v>275</v>
      </c>
      <c r="D153" s="7">
        <f>SUM(D155:D160)</f>
        <v>297973972</v>
      </c>
      <c r="E153" s="7">
        <f>SUM(E155:E160)</f>
        <v>324353726</v>
      </c>
      <c r="F153" s="7">
        <f>SUM(F155:F160)</f>
        <v>320058015</v>
      </c>
      <c r="G153" s="7">
        <f>SUM(G155:G160)</f>
        <v>317532306</v>
      </c>
    </row>
    <row r="154" spans="3:5" ht="12.75">
      <c r="C154" s="6"/>
      <c r="D154" s="7"/>
      <c r="E154" s="7"/>
    </row>
    <row r="155" spans="1:7" ht="12.75">
      <c r="A155" t="s">
        <v>276</v>
      </c>
      <c r="B155" t="s">
        <v>215</v>
      </c>
      <c r="C155" s="12" t="s">
        <v>216</v>
      </c>
      <c r="D155" s="2">
        <v>149795176</v>
      </c>
      <c r="E155" s="2">
        <f>166342586+2464084</f>
        <v>168806670</v>
      </c>
      <c r="F155" s="2">
        <f>165394158+3861449</f>
        <v>169255607</v>
      </c>
      <c r="G155" s="2">
        <v>166627192</v>
      </c>
    </row>
    <row r="156" spans="1:7" ht="25.5">
      <c r="A156" t="s">
        <v>277</v>
      </c>
      <c r="B156" t="s">
        <v>218</v>
      </c>
      <c r="C156" s="12" t="s">
        <v>219</v>
      </c>
      <c r="D156" s="2">
        <v>39752267</v>
      </c>
      <c r="E156" s="2">
        <f>42782848+644771</f>
        <v>43427619</v>
      </c>
      <c r="F156" s="2">
        <f>42096213+997248</f>
        <v>43093461</v>
      </c>
      <c r="G156" s="2">
        <v>42878533</v>
      </c>
    </row>
    <row r="157" spans="1:7" ht="12.75">
      <c r="A157" t="s">
        <v>278</v>
      </c>
      <c r="B157" t="s">
        <v>221</v>
      </c>
      <c r="C157" s="12" t="s">
        <v>222</v>
      </c>
      <c r="D157" s="2">
        <v>1252861</v>
      </c>
      <c r="E157" s="2">
        <f>1394756+404</f>
        <v>1395160</v>
      </c>
      <c r="F157" s="2">
        <f>1285214+723</f>
        <v>1285937</v>
      </c>
      <c r="G157" s="2">
        <v>1297585</v>
      </c>
    </row>
    <row r="158" spans="1:7" ht="12.75">
      <c r="A158" t="s">
        <v>279</v>
      </c>
      <c r="B158" t="s">
        <v>180</v>
      </c>
      <c r="C158" s="12" t="s">
        <v>224</v>
      </c>
      <c r="D158" s="2">
        <f>50821560</f>
        <v>50821560</v>
      </c>
      <c r="E158" s="2">
        <f>52077229+30469+1</f>
        <v>52107699</v>
      </c>
      <c r="F158" s="2">
        <f>49302357+39105</f>
        <v>49341462</v>
      </c>
      <c r="G158" s="2">
        <v>49633401</v>
      </c>
    </row>
    <row r="159" spans="1:7" ht="26.25" customHeight="1">
      <c r="A159" t="s">
        <v>280</v>
      </c>
      <c r="B159" t="s">
        <v>226</v>
      </c>
      <c r="C159" s="12" t="s">
        <v>227</v>
      </c>
      <c r="D159" s="2">
        <f>54343597-23255</f>
        <v>54320342</v>
      </c>
      <c r="E159" s="2">
        <f>56283132+140507</f>
        <v>56423639</v>
      </c>
      <c r="F159" s="2">
        <f>54829674-61316+176082</f>
        <v>54944440</v>
      </c>
      <c r="G159" s="2">
        <v>55025133</v>
      </c>
    </row>
    <row r="160" spans="1:7" ht="12.75">
      <c r="A160" t="s">
        <v>281</v>
      </c>
      <c r="B160" t="s">
        <v>229</v>
      </c>
      <c r="C160" s="12" t="s">
        <v>230</v>
      </c>
      <c r="D160" s="2">
        <f>2031000+750+16</f>
        <v>2031766</v>
      </c>
      <c r="E160" s="2">
        <f>2191671+1268</f>
        <v>2192939</v>
      </c>
      <c r="F160" s="2">
        <f>2134653+2455</f>
        <v>2137108</v>
      </c>
      <c r="G160" s="2">
        <v>2070462</v>
      </c>
    </row>
    <row r="161" ht="12.75">
      <c r="C161" s="12"/>
    </row>
    <row r="162" spans="1:7" ht="12.75">
      <c r="A162" t="s">
        <v>282</v>
      </c>
      <c r="B162" s="23" t="s">
        <v>232</v>
      </c>
      <c r="C162" s="13" t="s">
        <v>233</v>
      </c>
      <c r="D162" s="7">
        <f>3137389+10418</f>
        <v>3147807</v>
      </c>
      <c r="E162" s="7">
        <v>4371398</v>
      </c>
      <c r="F162" s="25">
        <v>4288591</v>
      </c>
      <c r="G162" s="25">
        <v>4591659</v>
      </c>
    </row>
    <row r="163" spans="1:7" ht="30" customHeight="1">
      <c r="A163" t="s">
        <v>283</v>
      </c>
      <c r="B163" s="36" t="s">
        <v>235</v>
      </c>
      <c r="C163" s="16" t="s">
        <v>340</v>
      </c>
      <c r="D163" s="27">
        <v>1849061</v>
      </c>
      <c r="E163" s="27">
        <v>2886919</v>
      </c>
      <c r="F163" s="27">
        <v>2992658</v>
      </c>
      <c r="G163" s="27">
        <v>2883464</v>
      </c>
    </row>
    <row r="164" ht="12.75">
      <c r="C164" s="12"/>
    </row>
    <row r="165" spans="1:7" ht="12.75">
      <c r="A165" t="s">
        <v>284</v>
      </c>
      <c r="B165" s="23" t="s">
        <v>238</v>
      </c>
      <c r="C165" s="13" t="s">
        <v>239</v>
      </c>
      <c r="D165" s="7">
        <f>SUM(D166:D171)</f>
        <v>65129364</v>
      </c>
      <c r="E165" s="7">
        <f>SUM(E166:E171)</f>
        <v>79226761</v>
      </c>
      <c r="F165" s="7">
        <f>SUM(F166:F171)</f>
        <v>76550479</v>
      </c>
      <c r="G165" s="7">
        <f>SUM(G166:G171)</f>
        <v>81888397</v>
      </c>
    </row>
    <row r="166" spans="1:7" ht="12.75">
      <c r="A166" t="s">
        <v>285</v>
      </c>
      <c r="B166" t="s">
        <v>241</v>
      </c>
      <c r="C166" s="12" t="s">
        <v>242</v>
      </c>
      <c r="D166" s="2">
        <v>706178</v>
      </c>
      <c r="E166" s="2">
        <v>422282</v>
      </c>
      <c r="F166" s="2">
        <v>423505</v>
      </c>
      <c r="G166" s="2">
        <v>399784</v>
      </c>
    </row>
    <row r="167" spans="1:7" ht="12.75">
      <c r="A167" t="s">
        <v>286</v>
      </c>
      <c r="B167" t="s">
        <v>244</v>
      </c>
      <c r="C167" s="12" t="s">
        <v>376</v>
      </c>
      <c r="D167" s="2">
        <f>4878664-294</f>
        <v>4878370</v>
      </c>
      <c r="E167" s="2">
        <f>5119323-3312682</f>
        <v>1806641</v>
      </c>
      <c r="F167" s="2">
        <f>5110180-5110180</f>
        <v>0</v>
      </c>
      <c r="G167" s="2">
        <v>5059455</v>
      </c>
    </row>
    <row r="168" spans="1:7" ht="12.75">
      <c r="A168" t="s">
        <v>287</v>
      </c>
      <c r="B168" t="s">
        <v>247</v>
      </c>
      <c r="C168" s="12" t="s">
        <v>248</v>
      </c>
      <c r="D168" s="2">
        <v>26152364</v>
      </c>
      <c r="E168" s="2">
        <v>27211014</v>
      </c>
      <c r="F168" s="2">
        <v>27209215</v>
      </c>
      <c r="G168" s="2">
        <v>27210013</v>
      </c>
    </row>
    <row r="169" spans="1:7" ht="25.5">
      <c r="A169" t="s">
        <v>288</v>
      </c>
      <c r="B169" t="s">
        <v>250</v>
      </c>
      <c r="C169" s="12" t="s">
        <v>251</v>
      </c>
      <c r="D169" s="2">
        <v>16945714</v>
      </c>
      <c r="E169" s="2">
        <v>21320579</v>
      </c>
      <c r="F169" s="2">
        <v>21011513</v>
      </c>
      <c r="G169" s="2">
        <v>20974826</v>
      </c>
    </row>
    <row r="170" spans="1:7" ht="15" customHeight="1">
      <c r="A170" t="s">
        <v>289</v>
      </c>
      <c r="B170" t="s">
        <v>253</v>
      </c>
      <c r="C170" s="12" t="s">
        <v>254</v>
      </c>
      <c r="D170" s="2">
        <f>16385656+2782+1200</f>
        <v>16389638</v>
      </c>
      <c r="E170" s="2">
        <f>18219909+4366</f>
        <v>18224275</v>
      </c>
      <c r="F170" s="2">
        <f>17874527+4366</f>
        <v>17878893</v>
      </c>
      <c r="G170" s="2">
        <v>17887814</v>
      </c>
    </row>
    <row r="171" spans="2:7" ht="25.5">
      <c r="B171" s="28">
        <v>3800</v>
      </c>
      <c r="C171" s="21" t="s">
        <v>327</v>
      </c>
      <c r="D171" s="3">
        <v>57100</v>
      </c>
      <c r="E171" s="2">
        <v>10241970</v>
      </c>
      <c r="F171" s="2">
        <v>10027353</v>
      </c>
      <c r="G171" s="2">
        <v>10356505</v>
      </c>
    </row>
    <row r="172" spans="3:4" ht="12.75">
      <c r="C172" s="16"/>
      <c r="D172" s="17"/>
    </row>
    <row r="173" spans="3:7" ht="12.75">
      <c r="C173" s="13" t="s">
        <v>290</v>
      </c>
      <c r="D173" s="7">
        <f>SUM(D175:D177)</f>
        <v>74829511</v>
      </c>
      <c r="E173" s="7">
        <f>SUM(E175:E177)</f>
        <v>89021830</v>
      </c>
      <c r="F173" s="7">
        <f>SUM(F175:F177)</f>
        <v>85986008</v>
      </c>
      <c r="G173" s="7">
        <f>SUM(G175:G177)</f>
        <v>-20038256</v>
      </c>
    </row>
    <row r="174" spans="3:5" ht="12.75">
      <c r="C174" s="13"/>
      <c r="D174" s="7"/>
      <c r="E174" s="7"/>
    </row>
    <row r="175" spans="1:7" ht="12.75">
      <c r="A175" t="s">
        <v>291</v>
      </c>
      <c r="B175" t="s">
        <v>256</v>
      </c>
      <c r="C175" s="12" t="s">
        <v>257</v>
      </c>
      <c r="D175" s="2">
        <v>23572755</v>
      </c>
      <c r="E175" s="2">
        <f>25750919+26812</f>
        <v>25777731</v>
      </c>
      <c r="F175" s="2">
        <f>24078785+28752</f>
        <v>24107537</v>
      </c>
      <c r="G175" s="2">
        <v>-54464391</v>
      </c>
    </row>
    <row r="176" spans="1:7" ht="12.75">
      <c r="A176" t="s">
        <v>292</v>
      </c>
      <c r="B176" t="s">
        <v>259</v>
      </c>
      <c r="C176" s="12" t="s">
        <v>260</v>
      </c>
      <c r="D176" s="2">
        <v>389505</v>
      </c>
      <c r="E176" s="2">
        <v>1520597</v>
      </c>
      <c r="F176" s="2">
        <v>1205450</v>
      </c>
      <c r="G176" s="2">
        <v>1319603</v>
      </c>
    </row>
    <row r="177" spans="1:7" ht="12.75">
      <c r="A177" t="s">
        <v>293</v>
      </c>
      <c r="B177" t="s">
        <v>262</v>
      </c>
      <c r="C177" s="12" t="s">
        <v>263</v>
      </c>
      <c r="D177" s="2">
        <f>50866051+1200</f>
        <v>50867251</v>
      </c>
      <c r="E177" s="2">
        <v>61723502</v>
      </c>
      <c r="F177" s="2">
        <v>60673021</v>
      </c>
      <c r="G177" s="2">
        <v>33106532</v>
      </c>
    </row>
    <row r="178" ht="12.75">
      <c r="C178" s="12"/>
    </row>
    <row r="179" spans="1:7" ht="13.5" customHeight="1">
      <c r="A179" t="s">
        <v>294</v>
      </c>
      <c r="B179" s="23" t="s">
        <v>265</v>
      </c>
      <c r="C179" s="13" t="s">
        <v>378</v>
      </c>
      <c r="D179" s="7">
        <f>D180-D186</f>
        <v>-223870</v>
      </c>
      <c r="E179" s="7">
        <f>E180-E186</f>
        <v>-97498</v>
      </c>
      <c r="F179" s="7">
        <f>F180-F186</f>
        <v>-89805</v>
      </c>
      <c r="G179" s="7">
        <f>G180-G186</f>
        <v>126213</v>
      </c>
    </row>
    <row r="180" spans="1:7" ht="12.75">
      <c r="A180" t="s">
        <v>295</v>
      </c>
      <c r="B180" t="s">
        <v>268</v>
      </c>
      <c r="C180" s="12" t="s">
        <v>348</v>
      </c>
      <c r="D180" s="2">
        <v>932684</v>
      </c>
      <c r="E180" s="2">
        <f>SUM(E181,E184,E185)</f>
        <v>1145140</v>
      </c>
      <c r="F180" s="2">
        <f>SUM(F181,F184,F185)</f>
        <v>1158535</v>
      </c>
      <c r="G180" s="2">
        <f>SUM(G181,G184,G185)</f>
        <v>1009235</v>
      </c>
    </row>
    <row r="181" spans="2:7" ht="12.75">
      <c r="B181" s="39">
        <v>8110</v>
      </c>
      <c r="C181" s="12" t="s">
        <v>379</v>
      </c>
      <c r="D181" s="17" t="s">
        <v>328</v>
      </c>
      <c r="E181" s="2">
        <f>SUM(E182:E183)</f>
        <v>1011559</v>
      </c>
      <c r="F181" s="2">
        <f>SUM(F182:F183)</f>
        <v>1011412</v>
      </c>
      <c r="G181" s="2">
        <f>SUM(G182:G183)</f>
        <v>989757</v>
      </c>
    </row>
    <row r="182" spans="2:7" ht="12.75">
      <c r="B182" s="22">
        <v>8111</v>
      </c>
      <c r="C182" s="16" t="s">
        <v>380</v>
      </c>
      <c r="D182" s="17" t="s">
        <v>328</v>
      </c>
      <c r="E182" s="27">
        <v>5687</v>
      </c>
      <c r="F182" s="27">
        <v>1000</v>
      </c>
      <c r="G182" s="27">
        <v>1000</v>
      </c>
    </row>
    <row r="183" spans="2:7" ht="12.75">
      <c r="B183" s="22">
        <v>8112</v>
      </c>
      <c r="C183" s="16" t="s">
        <v>381</v>
      </c>
      <c r="D183" s="17" t="s">
        <v>328</v>
      </c>
      <c r="E183" s="27">
        <v>1005872</v>
      </c>
      <c r="F183" s="27">
        <v>1010412</v>
      </c>
      <c r="G183" s="27">
        <v>988757</v>
      </c>
    </row>
    <row r="184" spans="2:7" ht="12.75">
      <c r="B184" s="39">
        <v>8120</v>
      </c>
      <c r="C184" s="21" t="s">
        <v>382</v>
      </c>
      <c r="D184" s="17" t="s">
        <v>328</v>
      </c>
      <c r="E184" s="26">
        <v>113618</v>
      </c>
      <c r="F184" s="26">
        <v>126398</v>
      </c>
      <c r="G184" s="26">
        <v>1570</v>
      </c>
    </row>
    <row r="185" spans="2:7" ht="12.75">
      <c r="B185" s="39">
        <v>8130</v>
      </c>
      <c r="C185" s="21" t="s">
        <v>383</v>
      </c>
      <c r="D185" s="17" t="s">
        <v>328</v>
      </c>
      <c r="E185" s="26">
        <v>19963</v>
      </c>
      <c r="F185" s="26">
        <v>20725</v>
      </c>
      <c r="G185" s="26">
        <v>17908</v>
      </c>
    </row>
    <row r="186" spans="1:7" ht="25.5">
      <c r="A186" t="s">
        <v>296</v>
      </c>
      <c r="B186" t="s">
        <v>271</v>
      </c>
      <c r="C186" s="12" t="s">
        <v>349</v>
      </c>
      <c r="D186" s="2">
        <v>1156554</v>
      </c>
      <c r="E186" s="2">
        <f>SUM(E187,E190,E191)</f>
        <v>1242638</v>
      </c>
      <c r="F186" s="2">
        <f>SUM(F187,F190,F191)</f>
        <v>1248340</v>
      </c>
      <c r="G186" s="2">
        <f>SUM(G187,G190,G191)</f>
        <v>883022</v>
      </c>
    </row>
    <row r="187" spans="2:7" ht="12.75">
      <c r="B187" s="39">
        <v>8210</v>
      </c>
      <c r="C187" s="12" t="s">
        <v>384</v>
      </c>
      <c r="D187" s="17" t="s">
        <v>328</v>
      </c>
      <c r="E187" s="2">
        <f>SUM(E188:E189)</f>
        <v>783508</v>
      </c>
      <c r="F187" s="2">
        <f>SUM(F188:F189)</f>
        <v>787428</v>
      </c>
      <c r="G187" s="2">
        <f>SUM(G188:G189)</f>
        <v>639439</v>
      </c>
    </row>
    <row r="188" spans="2:7" ht="12.75">
      <c r="B188" s="22">
        <v>8211</v>
      </c>
      <c r="C188" s="16" t="s">
        <v>385</v>
      </c>
      <c r="D188" s="17" t="s">
        <v>328</v>
      </c>
      <c r="E188" s="2">
        <v>0</v>
      </c>
      <c r="F188" s="2">
        <v>0</v>
      </c>
      <c r="G188" s="2">
        <v>0</v>
      </c>
    </row>
    <row r="189" spans="2:7" ht="12.75">
      <c r="B189" s="22">
        <v>8212</v>
      </c>
      <c r="C189" s="16" t="s">
        <v>386</v>
      </c>
      <c r="D189" s="17" t="s">
        <v>328</v>
      </c>
      <c r="E189" s="2">
        <v>783508</v>
      </c>
      <c r="F189" s="2">
        <v>787428</v>
      </c>
      <c r="G189" s="2">
        <v>639439</v>
      </c>
    </row>
    <row r="190" spans="2:7" ht="12.75">
      <c r="B190" s="39">
        <v>8220</v>
      </c>
      <c r="C190" s="21" t="s">
        <v>387</v>
      </c>
      <c r="D190" s="17" t="s">
        <v>328</v>
      </c>
      <c r="E190" s="2">
        <v>442608</v>
      </c>
      <c r="F190" s="2">
        <v>442608</v>
      </c>
      <c r="G190" s="2">
        <v>242263</v>
      </c>
    </row>
    <row r="191" spans="2:7" ht="12.75">
      <c r="B191" s="39">
        <v>8230</v>
      </c>
      <c r="C191" s="21" t="s">
        <v>388</v>
      </c>
      <c r="D191" s="17" t="s">
        <v>328</v>
      </c>
      <c r="E191" s="2">
        <v>16522</v>
      </c>
      <c r="F191" s="2">
        <v>18304</v>
      </c>
      <c r="G191" s="2">
        <v>1320</v>
      </c>
    </row>
    <row r="192" spans="2:3" ht="12.75">
      <c r="B192" s="39"/>
      <c r="C192" s="12"/>
    </row>
    <row r="193" spans="3:7" ht="25.5">
      <c r="C193" s="24" t="s">
        <v>341</v>
      </c>
      <c r="D193" s="25">
        <f>D9-D95</f>
        <v>-21146418</v>
      </c>
      <c r="E193" s="25">
        <f>E9-E150</f>
        <v>-41223079</v>
      </c>
      <c r="F193" s="25">
        <f>F9-F150</f>
        <v>-32466891</v>
      </c>
      <c r="G193" s="25">
        <f>G9-G150</f>
        <v>73689554</v>
      </c>
    </row>
    <row r="194" ht="12.75">
      <c r="C194" s="12"/>
    </row>
    <row r="195" spans="1:5" ht="12.75" hidden="1">
      <c r="A195" t="s">
        <v>297</v>
      </c>
      <c r="C195" s="1" t="s">
        <v>298</v>
      </c>
      <c r="D195" s="2">
        <v>-21151733</v>
      </c>
      <c r="E195" s="2">
        <v>-19855409</v>
      </c>
    </row>
    <row r="196" spans="1:5" ht="12.75" hidden="1">
      <c r="A196" t="s">
        <v>299</v>
      </c>
      <c r="C196" s="1" t="s">
        <v>300</v>
      </c>
      <c r="D196" s="2">
        <v>21152075</v>
      </c>
      <c r="E196" s="2">
        <v>15131330</v>
      </c>
    </row>
    <row r="197" spans="1:5" ht="12.75" hidden="1">
      <c r="A197" t="s">
        <v>301</v>
      </c>
      <c r="C197" s="1" t="s">
        <v>302</v>
      </c>
      <c r="D197" s="2">
        <v>17958524</v>
      </c>
      <c r="E197" s="2">
        <v>13760572</v>
      </c>
    </row>
    <row r="198" spans="1:5" ht="12.75" hidden="1">
      <c r="A198" t="s">
        <v>303</v>
      </c>
      <c r="C198" s="1" t="s">
        <v>304</v>
      </c>
      <c r="D198" s="2">
        <v>7019618</v>
      </c>
      <c r="E198" s="2">
        <v>3370860</v>
      </c>
    </row>
    <row r="199" spans="1:5" ht="12.75" hidden="1">
      <c r="A199" t="s">
        <v>305</v>
      </c>
      <c r="C199" s="1" t="s">
        <v>306</v>
      </c>
      <c r="D199" s="2">
        <v>65493</v>
      </c>
      <c r="E199" s="2">
        <v>-10631</v>
      </c>
    </row>
    <row r="200" spans="1:5" ht="12.75" hidden="1">
      <c r="A200" t="s">
        <v>307</v>
      </c>
      <c r="C200" s="1" t="s">
        <v>308</v>
      </c>
      <c r="D200" s="2">
        <v>6954125</v>
      </c>
      <c r="E200" s="2">
        <v>3381491</v>
      </c>
    </row>
    <row r="201" spans="1:5" ht="12.75" hidden="1">
      <c r="A201" t="s">
        <v>309</v>
      </c>
      <c r="C201" s="1" t="s">
        <v>310</v>
      </c>
      <c r="D201" s="2">
        <v>2026780</v>
      </c>
      <c r="E201" s="2">
        <v>2229215</v>
      </c>
    </row>
    <row r="202" spans="1:5" ht="12.75" hidden="1">
      <c r="A202" t="s">
        <v>311</v>
      </c>
      <c r="C202" s="1" t="s">
        <v>312</v>
      </c>
      <c r="D202" s="2">
        <v>14157328</v>
      </c>
      <c r="E202" s="2">
        <v>9491851</v>
      </c>
    </row>
    <row r="203" spans="1:5" ht="12.75" hidden="1">
      <c r="A203" t="s">
        <v>313</v>
      </c>
      <c r="C203" s="1" t="s">
        <v>314</v>
      </c>
      <c r="D203" s="2">
        <v>12130548</v>
      </c>
      <c r="E203" s="2">
        <v>7262636</v>
      </c>
    </row>
    <row r="204" spans="1:5" ht="12.75" hidden="1">
      <c r="A204" t="s">
        <v>315</v>
      </c>
      <c r="C204" s="1" t="s">
        <v>316</v>
      </c>
      <c r="D204" s="2">
        <v>-7348730</v>
      </c>
      <c r="E204" s="2">
        <v>-7284511</v>
      </c>
    </row>
    <row r="205" spans="1:5" ht="12.75" hidden="1">
      <c r="A205" t="s">
        <v>317</v>
      </c>
      <c r="C205" s="1" t="s">
        <v>318</v>
      </c>
      <c r="D205" s="2">
        <v>16260856</v>
      </c>
      <c r="E205" s="2">
        <v>15445008</v>
      </c>
    </row>
    <row r="206" spans="1:5" ht="12.75" hidden="1">
      <c r="A206" t="s">
        <v>319</v>
      </c>
      <c r="C206" s="1" t="s">
        <v>320</v>
      </c>
      <c r="D206" s="2">
        <v>3193551</v>
      </c>
      <c r="E206" s="2">
        <v>1370758</v>
      </c>
    </row>
    <row r="207" spans="1:5" ht="12.75" hidden="1">
      <c r="A207" t="s">
        <v>321</v>
      </c>
      <c r="C207" s="1" t="s">
        <v>322</v>
      </c>
      <c r="D207" s="2">
        <v>3041180</v>
      </c>
      <c r="E207" s="2">
        <v>1290309</v>
      </c>
    </row>
    <row r="208" spans="1:5" ht="12.75" hidden="1">
      <c r="A208" t="s">
        <v>323</v>
      </c>
      <c r="C208" s="1" t="s">
        <v>324</v>
      </c>
      <c r="D208" s="2">
        <v>152371</v>
      </c>
      <c r="E208" s="2">
        <v>80449</v>
      </c>
    </row>
    <row r="209" spans="2:7" ht="52.5" customHeight="1">
      <c r="B209" s="41" t="s">
        <v>389</v>
      </c>
      <c r="C209" s="41"/>
      <c r="D209" s="41"/>
      <c r="E209" s="41"/>
      <c r="F209" s="41"/>
      <c r="G209" s="41"/>
    </row>
    <row r="214" spans="3:7" s="33" customFormat="1" ht="15.75">
      <c r="C214" s="34"/>
      <c r="D214" s="35"/>
      <c r="F214" s="35"/>
      <c r="G214" s="35"/>
    </row>
  </sheetData>
  <mergeCells count="2">
    <mergeCell ref="B3:G3"/>
    <mergeCell ref="B209:G209"/>
  </mergeCells>
  <printOptions horizontalCentered="1"/>
  <pageMargins left="0.9448818897637796" right="0.35433070866141736" top="0.984251968503937" bottom="0.5905511811023623" header="0.5118110236220472" footer="0.31496062992125984"/>
  <pageSetup firstPageNumber="6" useFirstPageNumber="1" fitToHeight="0" fitToWidth="1" horizontalDpi="300" verticalDpi="300" orientation="portrait" paperSize="9" scale="91" r:id="rId1"/>
  <headerFooter alignWithMargins="0">
    <oddFooter>&amp;R&amp;P</oddFooter>
  </headerFooter>
  <rowBreaks count="1" manualBreakCount="1"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2002-05-23T08:11:47Z</cp:lastPrinted>
  <dcterms:created xsi:type="dcterms:W3CDTF">2002-04-25T08:01:13Z</dcterms:created>
  <dcterms:modified xsi:type="dcterms:W3CDTF">2002-05-23T08:11:50Z</dcterms:modified>
  <cp:category/>
  <cp:version/>
  <cp:contentType/>
  <cp:contentStatus/>
</cp:coreProperties>
</file>