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0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'Sheet1'!$A$1:$U$49</definedName>
    <definedName name="_xlnm.Print_Titles" localSheetId="0">'Sheet1'!$A:$A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A32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319 citi budžeti
</t>
        </r>
      </text>
    </comment>
    <comment ref="A12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 lats citi budžeti
</t>
        </r>
      </text>
    </comment>
    <comment ref="A2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taloni, darba gr.</t>
        </r>
      </text>
    </comment>
    <comment ref="A30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degv.taloni, darba grām.</t>
        </r>
      </text>
    </comment>
    <comment ref="A26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darba grāma</t>
        </r>
      </text>
    </comment>
    <comment ref="T37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Tukuma rajona padome - nauda ceļā 400 no LUB uz krājbanku
</t>
        </r>
      </text>
    </comment>
  </commentList>
</comments>
</file>

<file path=xl/sharedStrings.xml><?xml version="1.0" encoding="utf-8"?>
<sst xmlns="http://schemas.openxmlformats.org/spreadsheetml/2006/main" count="59" uniqueCount="59">
  <si>
    <t>RĪGA</t>
  </si>
  <si>
    <t>DAUGAVPILS</t>
  </si>
  <si>
    <t>JELGAVA</t>
  </si>
  <si>
    <t>JŪRMALA</t>
  </si>
  <si>
    <t>LIEPĀJA</t>
  </si>
  <si>
    <t>RĒZEKNE</t>
  </si>
  <si>
    <t>VENTSPILS</t>
  </si>
  <si>
    <t>KOPĀ PA PILSĒTĀM</t>
  </si>
  <si>
    <t>AIZKRAUKLES RAJONS</t>
  </si>
  <si>
    <t>ALŪKSNES RAJONS</t>
  </si>
  <si>
    <t>BALVU RAJONS</t>
  </si>
  <si>
    <t>BAUSKAS RAJ</t>
  </si>
  <si>
    <t>CĒSU RAJ</t>
  </si>
  <si>
    <t>DAUGAVPILS RAJ</t>
  </si>
  <si>
    <t>DOBELES RAJONS</t>
  </si>
  <si>
    <t>GULBENES RAJ</t>
  </si>
  <si>
    <t>JELGAVAS RAJ</t>
  </si>
  <si>
    <t>JĒKABPILS RAJ</t>
  </si>
  <si>
    <t>KRĀSLAVAS RAJONS</t>
  </si>
  <si>
    <t>KULDĪGAS RAJONS</t>
  </si>
  <si>
    <t>LIEPĀJAS RAJ</t>
  </si>
  <si>
    <t>LIMBAŽU RAJONS</t>
  </si>
  <si>
    <t>LUDZAS RAJONS</t>
  </si>
  <si>
    <t>MADONAS RAJONS</t>
  </si>
  <si>
    <t>OGRES RAJ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</si>
  <si>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</si>
  <si>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</si>
  <si>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</si>
  <si>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</si>
  <si>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</si>
  <si>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</si>
  <si>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</si>
  <si>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</si>
  <si>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</si>
  <si>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PA RAJONIEM</t>
  </si>
  <si>
    <t>KOPĀ PA REPUBLIKU</t>
  </si>
  <si>
    <t>Saules</t>
  </si>
  <si>
    <t>kasēs</t>
  </si>
  <si>
    <t xml:space="preserve">VK NC </t>
  </si>
  <si>
    <t>DEPOZĪTI</t>
  </si>
  <si>
    <t>CITI BU</t>
  </si>
  <si>
    <t>pārēji NL</t>
  </si>
  <si>
    <t>Kopā</t>
  </si>
  <si>
    <t>Latvijas Unibanka</t>
  </si>
  <si>
    <t>Latvijas Krājbanka</t>
  </si>
  <si>
    <t>Hansa
banka</t>
  </si>
  <si>
    <t>Parekss - 
Banka</t>
  </si>
  <si>
    <t>Baltijas Tranzītu banka</t>
  </si>
  <si>
    <t>Latvijas Hipotēku un Zemes banka</t>
  </si>
  <si>
    <t>Multi
banka</t>
  </si>
  <si>
    <t>Pavisam</t>
  </si>
  <si>
    <t>Pašvaldības / rajona nosaukums</t>
  </si>
  <si>
    <t>Lain- banka</t>
  </si>
  <si>
    <t>Aizkraukles komerc- banka</t>
  </si>
  <si>
    <t>Ogres Komerc- banka</t>
  </si>
  <si>
    <t>Pirmā Komerc- banka</t>
  </si>
  <si>
    <t>īpašas nor. formas</t>
  </si>
  <si>
    <t>36.pielikums</t>
  </si>
  <si>
    <t xml:space="preserve">Pašvaldību naudas līdzekļu, to ekvivalentu un depozītu atlikums uz 2001.gada 31.decembri 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</si>
</sst>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5.140625" style="0" customWidth="1"/>
    <col min="2" max="2" width="11.421875" style="0" customWidth="1"/>
    <col min="3" max="3" width="10.28125" style="0" customWidth="1"/>
    <col min="4" max="4" width="9.7109375" style="0" customWidth="1"/>
    <col min="5" max="5" width="8.140625" style="0" customWidth="1"/>
    <col min="6" max="6" width="6.57421875" style="0" hidden="1" customWidth="1"/>
    <col min="7" max="7" width="9.28125" style="0" bestFit="1" customWidth="1"/>
    <col min="8" max="8" width="10.28125" style="0" customWidth="1"/>
    <col min="9" max="9" width="11.00390625" style="0" bestFit="1" customWidth="1"/>
    <col min="10" max="10" width="8.140625" style="0" bestFit="1" customWidth="1"/>
    <col min="11" max="11" width="8.421875" style="0" customWidth="1"/>
    <col min="12" max="12" width="7.7109375" style="0" customWidth="1"/>
    <col min="13" max="13" width="7.00390625" style="0" customWidth="1"/>
    <col min="14" max="15" width="8.140625" style="0" bestFit="1" customWidth="1"/>
    <col min="16" max="16" width="10.421875" style="0" bestFit="1" customWidth="1"/>
    <col min="17" max="18" width="0" style="0" hidden="1" customWidth="1"/>
    <col min="20" max="20" width="9.7109375" style="0" customWidth="1"/>
    <col min="21" max="21" width="12.7109375" style="10" bestFit="1" customWidth="1"/>
  </cols>
  <sheetData>
    <row r="1" ht="15.75">
      <c r="U1" s="18" t="s">
        <v>57</v>
      </c>
    </row>
    <row r="2" spans="1:21" ht="15.7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2.75"/>
    <row r="4" spans="1:21" ht="59.25" customHeight="1">
      <c r="A4" s="1" t="s">
        <v>51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36</v>
      </c>
      <c r="G4" s="1" t="s">
        <v>47</v>
      </c>
      <c r="H4" s="1" t="s">
        <v>48</v>
      </c>
      <c r="I4" s="1" t="s">
        <v>53</v>
      </c>
      <c r="J4" s="1" t="s">
        <v>54</v>
      </c>
      <c r="K4" s="1" t="s">
        <v>55</v>
      </c>
      <c r="L4" s="1" t="s">
        <v>49</v>
      </c>
      <c r="M4" s="1" t="s">
        <v>52</v>
      </c>
      <c r="N4" s="2" t="s">
        <v>37</v>
      </c>
      <c r="O4" s="2" t="s">
        <v>38</v>
      </c>
      <c r="P4" s="3" t="s">
        <v>42</v>
      </c>
      <c r="Q4" s="2" t="s">
        <v>39</v>
      </c>
      <c r="R4" s="2" t="s">
        <v>40</v>
      </c>
      <c r="S4" s="1" t="s">
        <v>56</v>
      </c>
      <c r="T4" s="2" t="s">
        <v>41</v>
      </c>
      <c r="U4" s="11" t="s">
        <v>50</v>
      </c>
    </row>
    <row r="5" spans="1:2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"/>
    </row>
    <row r="6" spans="1:21" ht="12.75">
      <c r="A6" s="6" t="s">
        <v>0</v>
      </c>
      <c r="B6" s="6">
        <f>4228097+12963311+161497</f>
        <v>17352905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13148</v>
      </c>
      <c r="N6" s="6"/>
      <c r="O6" s="6"/>
      <c r="P6" s="6">
        <f>SUM(B6:O6)</f>
        <v>17366053</v>
      </c>
      <c r="Q6" s="6"/>
      <c r="R6" s="6"/>
      <c r="S6" s="6"/>
      <c r="T6" s="6"/>
      <c r="U6" s="13">
        <f>SUM(P6:T6)</f>
        <v>17366053</v>
      </c>
    </row>
    <row r="7" spans="1:21" ht="12.75">
      <c r="A7" s="6" t="s">
        <v>1</v>
      </c>
      <c r="B7" s="6">
        <v>14639</v>
      </c>
      <c r="C7" s="6">
        <v>205207</v>
      </c>
      <c r="D7" s="6">
        <v>9828</v>
      </c>
      <c r="E7" s="8">
        <v>107902</v>
      </c>
      <c r="F7" s="6"/>
      <c r="G7" s="8">
        <v>79015</v>
      </c>
      <c r="H7" s="6"/>
      <c r="I7" s="6"/>
      <c r="J7" s="6"/>
      <c r="K7" s="6">
        <v>1141</v>
      </c>
      <c r="L7" s="6"/>
      <c r="M7" s="6"/>
      <c r="N7" s="6">
        <v>69</v>
      </c>
      <c r="O7" s="6"/>
      <c r="P7" s="6">
        <f>SUM(B7:O7)</f>
        <v>417801</v>
      </c>
      <c r="Q7" s="6"/>
      <c r="R7" s="6"/>
      <c r="S7" s="6"/>
      <c r="T7" s="6">
        <v>1433</v>
      </c>
      <c r="U7" s="13">
        <f aca="true" t="shared" si="0" ref="U7:U40">SUM(P7:T7)</f>
        <v>419234</v>
      </c>
    </row>
    <row r="8" spans="1:21" ht="12.75">
      <c r="A8" s="6" t="s">
        <v>2</v>
      </c>
      <c r="B8" s="6">
        <v>395468</v>
      </c>
      <c r="C8" s="6"/>
      <c r="D8" s="6">
        <v>906</v>
      </c>
      <c r="E8" s="6"/>
      <c r="F8" s="6"/>
      <c r="G8" s="6"/>
      <c r="H8" s="6">
        <v>27592</v>
      </c>
      <c r="I8" s="6"/>
      <c r="J8" s="6"/>
      <c r="K8" s="6"/>
      <c r="L8" s="6"/>
      <c r="M8" s="6"/>
      <c r="N8" s="6">
        <v>234</v>
      </c>
      <c r="O8" s="6"/>
      <c r="P8" s="6">
        <f aca="true" t="shared" si="1" ref="P8:P43">SUM(B8:O8)</f>
        <v>424200</v>
      </c>
      <c r="Q8" s="6"/>
      <c r="R8" s="6"/>
      <c r="S8" s="6"/>
      <c r="T8" s="6"/>
      <c r="U8" s="13">
        <f t="shared" si="0"/>
        <v>424200</v>
      </c>
    </row>
    <row r="9" spans="1:21" ht="12.75">
      <c r="A9" s="6" t="s">
        <v>3</v>
      </c>
      <c r="B9" s="6">
        <f>86752+137441+219166</f>
        <v>443359</v>
      </c>
      <c r="C9" s="6">
        <v>19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>166+4</f>
        <v>170</v>
      </c>
      <c r="O9" s="6"/>
      <c r="P9" s="6">
        <f t="shared" si="1"/>
        <v>443548</v>
      </c>
      <c r="Q9" s="6"/>
      <c r="R9" s="6"/>
      <c r="S9" s="6"/>
      <c r="T9" s="6">
        <v>1775</v>
      </c>
      <c r="U9" s="13">
        <f t="shared" si="0"/>
        <v>445323</v>
      </c>
    </row>
    <row r="10" spans="1:21" ht="12.75">
      <c r="A10" s="6" t="s">
        <v>4</v>
      </c>
      <c r="B10" s="6">
        <v>831051</v>
      </c>
      <c r="C10" s="6">
        <v>12</v>
      </c>
      <c r="D10" s="6"/>
      <c r="E10" s="6"/>
      <c r="F10" s="6"/>
      <c r="G10" s="6"/>
      <c r="H10" s="6"/>
      <c r="I10" s="6"/>
      <c r="J10" s="6"/>
      <c r="K10" s="6">
        <v>26166</v>
      </c>
      <c r="L10" s="6"/>
      <c r="M10" s="6"/>
      <c r="N10" s="6">
        <v>726</v>
      </c>
      <c r="O10" s="6"/>
      <c r="P10" s="6">
        <f t="shared" si="1"/>
        <v>857955</v>
      </c>
      <c r="Q10" s="6"/>
      <c r="R10" s="6"/>
      <c r="S10" s="6">
        <v>1109</v>
      </c>
      <c r="T10" s="6">
        <f>27430-26166</f>
        <v>1264</v>
      </c>
      <c r="U10" s="13">
        <f t="shared" si="0"/>
        <v>860328</v>
      </c>
    </row>
    <row r="11" spans="1:21" ht="12.75">
      <c r="A11" s="6" t="s">
        <v>5</v>
      </c>
      <c r="B11" s="6">
        <v>57263</v>
      </c>
      <c r="C11" s="6"/>
      <c r="D11" s="6"/>
      <c r="E11" s="6">
        <v>44377</v>
      </c>
      <c r="F11" s="6"/>
      <c r="G11" s="6">
        <v>1656</v>
      </c>
      <c r="H11" s="6"/>
      <c r="I11" s="6"/>
      <c r="J11" s="6"/>
      <c r="K11" s="6"/>
      <c r="L11" s="6"/>
      <c r="M11" s="6"/>
      <c r="N11" s="6"/>
      <c r="O11" s="6"/>
      <c r="P11" s="6">
        <f t="shared" si="1"/>
        <v>103296</v>
      </c>
      <c r="Q11" s="6"/>
      <c r="R11" s="6"/>
      <c r="S11" s="6"/>
      <c r="T11" s="6"/>
      <c r="U11" s="13">
        <f t="shared" si="0"/>
        <v>103296</v>
      </c>
    </row>
    <row r="12" spans="1:21" ht="12.75">
      <c r="A12" s="6" t="s">
        <v>6</v>
      </c>
      <c r="B12" s="6"/>
      <c r="C12" s="6"/>
      <c r="D12" s="6">
        <f>499159+1748440+3732447+12986+1</f>
        <v>5993033</v>
      </c>
      <c r="E12" s="6"/>
      <c r="F12" s="6"/>
      <c r="G12" s="6"/>
      <c r="H12" s="6"/>
      <c r="I12" s="6"/>
      <c r="J12" s="6"/>
      <c r="K12" s="6">
        <v>12227</v>
      </c>
      <c r="L12" s="6"/>
      <c r="M12" s="6"/>
      <c r="N12" s="6">
        <f>669</f>
        <v>669</v>
      </c>
      <c r="O12" s="6">
        <v>276000</v>
      </c>
      <c r="P12" s="6">
        <f t="shared" si="1"/>
        <v>6281929</v>
      </c>
      <c r="Q12" s="6"/>
      <c r="R12" s="6"/>
      <c r="S12" s="6"/>
      <c r="T12" s="8">
        <f>13023-12986</f>
        <v>37</v>
      </c>
      <c r="U12" s="13">
        <f t="shared" si="0"/>
        <v>6281966</v>
      </c>
    </row>
    <row r="13" spans="1:21" ht="12.75">
      <c r="A13" s="6" t="s">
        <v>7</v>
      </c>
      <c r="B13" s="6">
        <f>SUM(B6:B12)</f>
        <v>19094685</v>
      </c>
      <c r="C13" s="6">
        <f aca="true" t="shared" si="2" ref="C13:O13">SUM(C6:C12)</f>
        <v>205238</v>
      </c>
      <c r="D13" s="6">
        <f t="shared" si="2"/>
        <v>6003767</v>
      </c>
      <c r="E13" s="6">
        <f t="shared" si="2"/>
        <v>152279</v>
      </c>
      <c r="F13" s="6">
        <f t="shared" si="2"/>
        <v>0</v>
      </c>
      <c r="G13" s="6">
        <f t="shared" si="2"/>
        <v>80671</v>
      </c>
      <c r="H13" s="6">
        <f t="shared" si="2"/>
        <v>27592</v>
      </c>
      <c r="I13" s="6">
        <f t="shared" si="2"/>
        <v>0</v>
      </c>
      <c r="J13" s="6">
        <f t="shared" si="2"/>
        <v>0</v>
      </c>
      <c r="K13" s="6">
        <f t="shared" si="2"/>
        <v>39534</v>
      </c>
      <c r="L13" s="6"/>
      <c r="M13" s="6">
        <f t="shared" si="2"/>
        <v>13148</v>
      </c>
      <c r="N13" s="6">
        <f t="shared" si="2"/>
        <v>1868</v>
      </c>
      <c r="O13" s="6">
        <f t="shared" si="2"/>
        <v>276000</v>
      </c>
      <c r="P13" s="6">
        <f t="shared" si="1"/>
        <v>25894782</v>
      </c>
      <c r="Q13" s="6">
        <f>SUM(Q6:Q12)</f>
        <v>0</v>
      </c>
      <c r="R13" s="6">
        <f>SUM(R6:R12)</f>
        <v>0</v>
      </c>
      <c r="S13" s="6">
        <f>SUM(S6:S12)</f>
        <v>1109</v>
      </c>
      <c r="T13" s="6">
        <f>SUM(T6:T12)</f>
        <v>4509</v>
      </c>
      <c r="U13" s="13">
        <f t="shared" si="0"/>
        <v>25900400</v>
      </c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3"/>
    </row>
    <row r="15" spans="1:21" ht="12.75">
      <c r="A15" s="6" t="s">
        <v>8</v>
      </c>
      <c r="B15" s="6">
        <v>101382</v>
      </c>
      <c r="C15" s="6">
        <v>17</v>
      </c>
      <c r="D15" s="6">
        <v>1630</v>
      </c>
      <c r="E15" s="6"/>
      <c r="F15" s="6"/>
      <c r="G15" s="8">
        <v>24419</v>
      </c>
      <c r="H15" s="8">
        <v>10085</v>
      </c>
      <c r="I15" s="8">
        <v>318749</v>
      </c>
      <c r="J15" s="6"/>
      <c r="K15" s="6"/>
      <c r="L15" s="6"/>
      <c r="M15" s="6"/>
      <c r="N15" s="6">
        <v>9441</v>
      </c>
      <c r="O15" s="6"/>
      <c r="P15" s="6">
        <f t="shared" si="1"/>
        <v>465723</v>
      </c>
      <c r="Q15" s="6"/>
      <c r="R15" s="6"/>
      <c r="S15" s="6">
        <v>36</v>
      </c>
      <c r="T15" s="6">
        <v>5417</v>
      </c>
      <c r="U15" s="13">
        <f t="shared" si="0"/>
        <v>471176</v>
      </c>
    </row>
    <row r="16" spans="1:21" ht="12.75">
      <c r="A16" s="6" t="s">
        <v>9</v>
      </c>
      <c r="B16" s="6">
        <v>349245</v>
      </c>
      <c r="C16" s="6"/>
      <c r="D16" s="6">
        <v>565</v>
      </c>
      <c r="E16" s="6"/>
      <c r="F16" s="6"/>
      <c r="G16" s="6"/>
      <c r="H16" s="6"/>
      <c r="I16" s="6"/>
      <c r="J16" s="6"/>
      <c r="K16" s="6"/>
      <c r="L16" s="6"/>
      <c r="M16" s="6"/>
      <c r="N16" s="6">
        <v>2745</v>
      </c>
      <c r="O16" s="6">
        <v>29930</v>
      </c>
      <c r="P16" s="6">
        <f t="shared" si="1"/>
        <v>382485</v>
      </c>
      <c r="Q16" s="6"/>
      <c r="R16" s="6"/>
      <c r="S16" s="6">
        <v>10</v>
      </c>
      <c r="T16" s="6">
        <v>560</v>
      </c>
      <c r="U16" s="13">
        <f t="shared" si="0"/>
        <v>383055</v>
      </c>
    </row>
    <row r="17" spans="1:21" ht="12.75">
      <c r="A17" s="6" t="s">
        <v>10</v>
      </c>
      <c r="B17" s="6">
        <v>76985</v>
      </c>
      <c r="C17" s="6">
        <v>2052</v>
      </c>
      <c r="D17" s="6">
        <v>458</v>
      </c>
      <c r="E17" s="8">
        <v>10151</v>
      </c>
      <c r="F17" s="6"/>
      <c r="G17" s="8">
        <f>92616+1229+4898</f>
        <v>98743</v>
      </c>
      <c r="H17" s="8">
        <v>3076</v>
      </c>
      <c r="I17" s="6"/>
      <c r="J17" s="6"/>
      <c r="K17" s="6"/>
      <c r="L17" s="6"/>
      <c r="M17" s="6"/>
      <c r="N17" s="6">
        <f>4625+355+107</f>
        <v>5087</v>
      </c>
      <c r="O17" s="6"/>
      <c r="P17" s="6">
        <f t="shared" si="1"/>
        <v>196552</v>
      </c>
      <c r="Q17" s="6"/>
      <c r="R17" s="6"/>
      <c r="S17" s="6"/>
      <c r="T17" s="6"/>
      <c r="U17" s="13">
        <f t="shared" si="0"/>
        <v>196552</v>
      </c>
    </row>
    <row r="18" spans="1:21" ht="12.75">
      <c r="A18" s="6" t="s">
        <v>11</v>
      </c>
      <c r="B18" s="6">
        <f>142931+1160</f>
        <v>144091</v>
      </c>
      <c r="C18" s="6">
        <v>881</v>
      </c>
      <c r="D18" s="6">
        <v>42398</v>
      </c>
      <c r="E18" s="6"/>
      <c r="F18" s="6"/>
      <c r="G18" s="6"/>
      <c r="H18" s="6">
        <f>124819+29749</f>
        <v>154568</v>
      </c>
      <c r="I18" s="6"/>
      <c r="J18" s="6"/>
      <c r="K18" s="6"/>
      <c r="L18" s="6"/>
      <c r="M18" s="6"/>
      <c r="N18" s="6">
        <v>13630</v>
      </c>
      <c r="O18" s="6"/>
      <c r="P18" s="6">
        <f t="shared" si="1"/>
        <v>355568</v>
      </c>
      <c r="Q18" s="6"/>
      <c r="R18" s="6"/>
      <c r="S18" s="6">
        <v>49</v>
      </c>
      <c r="T18" s="6"/>
      <c r="U18" s="13">
        <f t="shared" si="0"/>
        <v>355617</v>
      </c>
    </row>
    <row r="19" spans="1:21" ht="12.75">
      <c r="A19" s="6" t="s">
        <v>12</v>
      </c>
      <c r="B19" s="8">
        <v>310057</v>
      </c>
      <c r="C19" s="6">
        <v>42711</v>
      </c>
      <c r="D19" s="8">
        <v>191</v>
      </c>
      <c r="E19" s="6"/>
      <c r="F19" s="6"/>
      <c r="G19" s="6"/>
      <c r="H19" s="6">
        <v>1405</v>
      </c>
      <c r="I19" s="6"/>
      <c r="J19" s="6"/>
      <c r="K19" s="6">
        <v>2949</v>
      </c>
      <c r="L19" s="6"/>
      <c r="M19" s="6"/>
      <c r="N19" s="8">
        <v>10569</v>
      </c>
      <c r="O19" s="6"/>
      <c r="P19" s="6">
        <f t="shared" si="1"/>
        <v>367882</v>
      </c>
      <c r="Q19" s="6"/>
      <c r="R19" s="6"/>
      <c r="S19" s="6"/>
      <c r="T19" s="8">
        <v>34</v>
      </c>
      <c r="U19" s="13">
        <f t="shared" si="0"/>
        <v>367916</v>
      </c>
    </row>
    <row r="20" spans="1:21" ht="12.75">
      <c r="A20" s="6" t="s">
        <v>13</v>
      </c>
      <c r="B20" s="6">
        <v>171109</v>
      </c>
      <c r="C20" s="6">
        <v>6167</v>
      </c>
      <c r="D20" s="6"/>
      <c r="E20" s="6"/>
      <c r="F20" s="6"/>
      <c r="G20" s="6">
        <v>23145</v>
      </c>
      <c r="H20" s="6"/>
      <c r="I20" s="6"/>
      <c r="J20" s="6"/>
      <c r="K20" s="6"/>
      <c r="L20" s="6"/>
      <c r="M20" s="6"/>
      <c r="N20" s="6">
        <v>746</v>
      </c>
      <c r="O20" s="6">
        <v>17035</v>
      </c>
      <c r="P20" s="8">
        <f t="shared" si="1"/>
        <v>218202</v>
      </c>
      <c r="Q20" s="6"/>
      <c r="R20" s="6"/>
      <c r="S20" s="6"/>
      <c r="T20" s="6">
        <v>63</v>
      </c>
      <c r="U20" s="13">
        <f t="shared" si="0"/>
        <v>218265</v>
      </c>
    </row>
    <row r="21" spans="1:21" ht="12.75">
      <c r="A21" s="6" t="s">
        <v>14</v>
      </c>
      <c r="B21" s="6">
        <f>203493+5926+65637</f>
        <v>275056</v>
      </c>
      <c r="C21" s="6"/>
      <c r="D21" s="6"/>
      <c r="E21" s="6"/>
      <c r="F21" s="6"/>
      <c r="G21" s="6">
        <v>2483</v>
      </c>
      <c r="H21" s="6">
        <f>626+192</f>
        <v>818</v>
      </c>
      <c r="I21" s="6"/>
      <c r="J21" s="6"/>
      <c r="K21" s="6"/>
      <c r="L21" s="6"/>
      <c r="M21" s="6"/>
      <c r="N21" s="8">
        <v>3607</v>
      </c>
      <c r="O21" s="6"/>
      <c r="P21" s="6">
        <f t="shared" si="1"/>
        <v>281964</v>
      </c>
      <c r="Q21" s="6"/>
      <c r="R21" s="6"/>
      <c r="S21" s="6"/>
      <c r="T21" s="6"/>
      <c r="U21" s="13">
        <f t="shared" si="0"/>
        <v>281964</v>
      </c>
    </row>
    <row r="22" spans="1:21" ht="12.75">
      <c r="A22" s="6" t="s">
        <v>15</v>
      </c>
      <c r="B22" s="6">
        <f>79097+3275+90441</f>
        <v>172813</v>
      </c>
      <c r="C22" s="6">
        <f>2366+5569</f>
        <v>7935</v>
      </c>
      <c r="D22" s="8">
        <f>69</f>
        <v>69</v>
      </c>
      <c r="E22" s="6"/>
      <c r="F22" s="6"/>
      <c r="G22" s="8">
        <v>26642</v>
      </c>
      <c r="H22" s="6"/>
      <c r="I22" s="6"/>
      <c r="J22" s="6"/>
      <c r="K22" s="6"/>
      <c r="L22" s="6"/>
      <c r="M22" s="6"/>
      <c r="N22" s="6">
        <f>3570+498+839</f>
        <v>4907</v>
      </c>
      <c r="O22" s="6"/>
      <c r="P22" s="6">
        <f t="shared" si="1"/>
        <v>212366</v>
      </c>
      <c r="Q22" s="6"/>
      <c r="R22" s="6"/>
      <c r="S22" s="6"/>
      <c r="T22" s="6">
        <v>228</v>
      </c>
      <c r="U22" s="13">
        <f t="shared" si="0"/>
        <v>212594</v>
      </c>
    </row>
    <row r="23" spans="1:21" ht="12.75">
      <c r="A23" s="6" t="s">
        <v>16</v>
      </c>
      <c r="B23" s="6">
        <v>311971</v>
      </c>
      <c r="C23" s="6">
        <v>2764</v>
      </c>
      <c r="D23" s="6"/>
      <c r="E23" s="6"/>
      <c r="F23" s="6"/>
      <c r="G23" s="6">
        <v>3915</v>
      </c>
      <c r="H23" s="6"/>
      <c r="I23" s="6"/>
      <c r="J23" s="6"/>
      <c r="K23" s="6"/>
      <c r="L23" s="6"/>
      <c r="M23" s="6"/>
      <c r="N23" s="6">
        <v>7526</v>
      </c>
      <c r="O23" s="6">
        <v>15512</v>
      </c>
      <c r="P23" s="6">
        <f t="shared" si="1"/>
        <v>341688</v>
      </c>
      <c r="Q23" s="6"/>
      <c r="R23" s="6"/>
      <c r="S23" s="6"/>
      <c r="T23" s="6"/>
      <c r="U23" s="13">
        <f t="shared" si="0"/>
        <v>341688</v>
      </c>
    </row>
    <row r="24" spans="1:21" ht="12.75">
      <c r="A24" s="6" t="s">
        <v>17</v>
      </c>
      <c r="B24" s="6">
        <v>247742</v>
      </c>
      <c r="C24" s="6">
        <v>16057</v>
      </c>
      <c r="D24" s="6">
        <v>7879</v>
      </c>
      <c r="E24" s="6"/>
      <c r="F24" s="6"/>
      <c r="G24" s="8">
        <v>44124</v>
      </c>
      <c r="H24" s="8">
        <v>2918</v>
      </c>
      <c r="I24" s="6"/>
      <c r="J24" s="6"/>
      <c r="K24" s="6"/>
      <c r="L24" s="6"/>
      <c r="M24" s="6"/>
      <c r="N24" s="6">
        <v>8144</v>
      </c>
      <c r="O24" s="6">
        <v>969</v>
      </c>
      <c r="P24" s="6">
        <f t="shared" si="1"/>
        <v>327833</v>
      </c>
      <c r="Q24" s="6"/>
      <c r="R24" s="6"/>
      <c r="S24" s="6"/>
      <c r="T24" s="6">
        <v>37</v>
      </c>
      <c r="U24" s="13">
        <f t="shared" si="0"/>
        <v>327870</v>
      </c>
    </row>
    <row r="25" spans="1:21" ht="12.75">
      <c r="A25" s="6" t="s">
        <v>18</v>
      </c>
      <c r="B25" s="6">
        <v>106119</v>
      </c>
      <c r="C25" s="6">
        <v>54931</v>
      </c>
      <c r="D25" s="6"/>
      <c r="E25" s="6"/>
      <c r="F25" s="6"/>
      <c r="G25" s="6">
        <v>66034</v>
      </c>
      <c r="H25" s="6">
        <v>5994</v>
      </c>
      <c r="I25" s="6"/>
      <c r="J25" s="6"/>
      <c r="K25" s="6"/>
      <c r="L25" s="6"/>
      <c r="M25" s="6"/>
      <c r="N25" s="6">
        <v>251</v>
      </c>
      <c r="O25" s="6">
        <v>31583</v>
      </c>
      <c r="P25" s="6">
        <f t="shared" si="1"/>
        <v>264912</v>
      </c>
      <c r="Q25" s="6"/>
      <c r="R25" s="6"/>
      <c r="S25" s="6">
        <v>5</v>
      </c>
      <c r="T25" s="6">
        <v>7041</v>
      </c>
      <c r="U25" s="13">
        <f t="shared" si="0"/>
        <v>271958</v>
      </c>
    </row>
    <row r="26" spans="1:21" ht="12.75">
      <c r="A26" s="6" t="s">
        <v>19</v>
      </c>
      <c r="B26" s="6">
        <v>292186</v>
      </c>
      <c r="C26" s="6">
        <v>19691</v>
      </c>
      <c r="D26" s="6"/>
      <c r="E26" s="6"/>
      <c r="F26" s="6"/>
      <c r="G26" s="6"/>
      <c r="H26" s="6">
        <v>47</v>
      </c>
      <c r="I26" s="6"/>
      <c r="J26" s="6"/>
      <c r="K26" s="6"/>
      <c r="L26" s="6"/>
      <c r="M26" s="6"/>
      <c r="N26" s="6">
        <v>9479</v>
      </c>
      <c r="O26" s="6">
        <v>2560</v>
      </c>
      <c r="P26" s="6">
        <f t="shared" si="1"/>
        <v>323963</v>
      </c>
      <c r="Q26" s="6"/>
      <c r="R26" s="6"/>
      <c r="S26" s="6">
        <v>10</v>
      </c>
      <c r="T26" s="6">
        <v>48</v>
      </c>
      <c r="U26" s="13">
        <f t="shared" si="0"/>
        <v>324021</v>
      </c>
    </row>
    <row r="27" spans="1:21" ht="12.75">
      <c r="A27" s="6" t="s">
        <v>20</v>
      </c>
      <c r="B27" s="8">
        <v>167856</v>
      </c>
      <c r="C27" s="8">
        <v>7834</v>
      </c>
      <c r="D27" s="6">
        <v>9627</v>
      </c>
      <c r="E27" s="8">
        <v>3953</v>
      </c>
      <c r="F27" s="6"/>
      <c r="G27" s="8">
        <v>8735</v>
      </c>
      <c r="H27" s="8">
        <v>32157</v>
      </c>
      <c r="I27" s="6"/>
      <c r="J27" s="6"/>
      <c r="K27" s="6">
        <v>716</v>
      </c>
      <c r="L27" s="6"/>
      <c r="M27" s="6"/>
      <c r="N27" s="8">
        <v>14640</v>
      </c>
      <c r="O27" s="6"/>
      <c r="P27" s="6">
        <f t="shared" si="1"/>
        <v>245518</v>
      </c>
      <c r="Q27" s="6"/>
      <c r="R27" s="6"/>
      <c r="S27" s="6"/>
      <c r="T27" s="8">
        <v>99</v>
      </c>
      <c r="U27" s="13">
        <f t="shared" si="0"/>
        <v>245617</v>
      </c>
    </row>
    <row r="28" spans="1:21" ht="12.75">
      <c r="A28" s="6" t="s">
        <v>21</v>
      </c>
      <c r="B28" s="6">
        <v>252828</v>
      </c>
      <c r="C28" s="6">
        <v>21811</v>
      </c>
      <c r="D28" s="6"/>
      <c r="E28" s="6">
        <v>3629</v>
      </c>
      <c r="F28" s="6"/>
      <c r="G28" s="6"/>
      <c r="H28" s="6">
        <v>79</v>
      </c>
      <c r="I28" s="6"/>
      <c r="J28" s="6"/>
      <c r="K28" s="6"/>
      <c r="L28" s="6"/>
      <c r="M28" s="6"/>
      <c r="N28" s="6">
        <v>5107</v>
      </c>
      <c r="O28" s="6">
        <v>12456</v>
      </c>
      <c r="P28" s="6">
        <f t="shared" si="1"/>
        <v>295910</v>
      </c>
      <c r="Q28" s="6"/>
      <c r="R28" s="6"/>
      <c r="S28" s="6"/>
      <c r="T28" s="6">
        <v>3268</v>
      </c>
      <c r="U28" s="13">
        <f t="shared" si="0"/>
        <v>299178</v>
      </c>
    </row>
    <row r="29" spans="1:21" ht="12.75">
      <c r="A29" s="6" t="s">
        <v>22</v>
      </c>
      <c r="B29" s="6"/>
      <c r="C29" s="6"/>
      <c r="D29" s="6"/>
      <c r="E29" s="6">
        <v>434</v>
      </c>
      <c r="F29" s="6"/>
      <c r="G29" s="6">
        <f>75074+1535+100421</f>
        <v>177030</v>
      </c>
      <c r="H29" s="6"/>
      <c r="I29" s="6"/>
      <c r="J29" s="6"/>
      <c r="K29" s="6"/>
      <c r="L29" s="6"/>
      <c r="M29" s="6"/>
      <c r="N29" s="6">
        <f>568+340</f>
        <v>908</v>
      </c>
      <c r="O29" s="6"/>
      <c r="P29" s="6">
        <f t="shared" si="1"/>
        <v>178372</v>
      </c>
      <c r="Q29" s="6"/>
      <c r="R29" s="6"/>
      <c r="S29" s="6"/>
      <c r="T29" s="8">
        <v>1474</v>
      </c>
      <c r="U29" s="13">
        <f t="shared" si="0"/>
        <v>179846</v>
      </c>
    </row>
    <row r="30" spans="1:21" ht="12.75">
      <c r="A30" s="6" t="s">
        <v>23</v>
      </c>
      <c r="B30" s="6">
        <v>137070</v>
      </c>
      <c r="C30" s="6">
        <v>44028</v>
      </c>
      <c r="D30" s="6">
        <v>126094</v>
      </c>
      <c r="E30" s="8">
        <v>27784</v>
      </c>
      <c r="F30" s="6"/>
      <c r="G30" s="8">
        <v>42552</v>
      </c>
      <c r="H30" s="6"/>
      <c r="I30" s="6"/>
      <c r="J30" s="6"/>
      <c r="K30" s="6"/>
      <c r="L30" s="6"/>
      <c r="M30" s="6"/>
      <c r="N30" s="6">
        <v>13139</v>
      </c>
      <c r="O30" s="6">
        <v>36</v>
      </c>
      <c r="P30" s="6">
        <f t="shared" si="1"/>
        <v>390703</v>
      </c>
      <c r="Q30" s="6"/>
      <c r="R30" s="6"/>
      <c r="S30" s="6"/>
      <c r="T30" s="6">
        <v>2126</v>
      </c>
      <c r="U30" s="13">
        <f t="shared" si="0"/>
        <v>392829</v>
      </c>
    </row>
    <row r="31" spans="1:21" ht="12.75">
      <c r="A31" s="6" t="s">
        <v>24</v>
      </c>
      <c r="B31" s="8">
        <v>254480</v>
      </c>
      <c r="C31" s="6"/>
      <c r="D31" s="6">
        <v>240</v>
      </c>
      <c r="E31" s="6"/>
      <c r="F31" s="6"/>
      <c r="G31" s="6">
        <v>21417</v>
      </c>
      <c r="H31" s="6"/>
      <c r="I31" s="6"/>
      <c r="J31" s="6">
        <v>242489</v>
      </c>
      <c r="K31" s="6"/>
      <c r="L31" s="6"/>
      <c r="M31" s="6"/>
      <c r="N31" s="8">
        <v>18485</v>
      </c>
      <c r="O31" s="8">
        <v>181699</v>
      </c>
      <c r="P31" s="6">
        <f t="shared" si="1"/>
        <v>718810</v>
      </c>
      <c r="Q31" s="6"/>
      <c r="R31" s="6"/>
      <c r="S31" s="6"/>
      <c r="T31" s="6"/>
      <c r="U31" s="13">
        <f t="shared" si="0"/>
        <v>718810</v>
      </c>
    </row>
    <row r="32" spans="1:21" ht="12.75">
      <c r="A32" s="6" t="s">
        <v>25</v>
      </c>
      <c r="B32" s="6">
        <f>116891+5303+58023</f>
        <v>180217</v>
      </c>
      <c r="C32" s="6">
        <f>1578+44</f>
        <v>1622</v>
      </c>
      <c r="D32" s="6"/>
      <c r="E32" s="6"/>
      <c r="F32" s="6"/>
      <c r="G32" s="6">
        <f>7918+1330+29335+319</f>
        <v>38902</v>
      </c>
      <c r="H32" s="6">
        <f>7708+7810</f>
        <v>15518</v>
      </c>
      <c r="I32" s="6"/>
      <c r="J32" s="6"/>
      <c r="K32" s="6"/>
      <c r="L32" s="6"/>
      <c r="M32" s="6"/>
      <c r="N32" s="6">
        <f>2647+20+275</f>
        <v>2942</v>
      </c>
      <c r="O32" s="6"/>
      <c r="P32" s="6">
        <f t="shared" si="1"/>
        <v>239201</v>
      </c>
      <c r="Q32" s="6"/>
      <c r="R32" s="6"/>
      <c r="S32" s="6"/>
      <c r="T32" s="8">
        <f>11827-7810</f>
        <v>4017</v>
      </c>
      <c r="U32" s="13">
        <f t="shared" si="0"/>
        <v>243218</v>
      </c>
    </row>
    <row r="33" spans="1:21" ht="12.75">
      <c r="A33" s="6" t="s">
        <v>26</v>
      </c>
      <c r="B33" s="6">
        <v>43412</v>
      </c>
      <c r="C33" s="6">
        <v>12878</v>
      </c>
      <c r="D33" s="6">
        <v>28943</v>
      </c>
      <c r="E33" s="8">
        <v>6151</v>
      </c>
      <c r="F33" s="6"/>
      <c r="G33" s="8">
        <v>44460</v>
      </c>
      <c r="H33" s="8">
        <v>80031</v>
      </c>
      <c r="I33" s="6"/>
      <c r="J33" s="6"/>
      <c r="K33" s="6">
        <v>9353</v>
      </c>
      <c r="L33" s="6"/>
      <c r="M33" s="6"/>
      <c r="N33" s="6">
        <v>12816</v>
      </c>
      <c r="O33" s="6">
        <v>9442</v>
      </c>
      <c r="P33" s="6">
        <f t="shared" si="1"/>
        <v>247486</v>
      </c>
      <c r="Q33" s="6"/>
      <c r="R33" s="6"/>
      <c r="S33" s="6"/>
      <c r="T33" s="6">
        <v>1728</v>
      </c>
      <c r="U33" s="13">
        <f t="shared" si="0"/>
        <v>249214</v>
      </c>
    </row>
    <row r="34" spans="1:21" ht="12.75">
      <c r="A34" s="6" t="s">
        <v>27</v>
      </c>
      <c r="B34" s="6">
        <f>502973+10319+256987</f>
        <v>770279</v>
      </c>
      <c r="C34" s="6"/>
      <c r="D34" s="6">
        <f>2865+2495+7954</f>
        <v>13314</v>
      </c>
      <c r="E34" s="6">
        <f>1488</f>
        <v>1488</v>
      </c>
      <c r="F34" s="6"/>
      <c r="G34" s="6">
        <f>131376+4125+78022</f>
        <v>213523</v>
      </c>
      <c r="H34" s="6">
        <f>192598</f>
        <v>192598</v>
      </c>
      <c r="I34" s="6"/>
      <c r="J34" s="6"/>
      <c r="K34" s="6">
        <f>36792+35497</f>
        <v>72289</v>
      </c>
      <c r="L34" s="6">
        <f>589</f>
        <v>589</v>
      </c>
      <c r="M34" s="6"/>
      <c r="N34" s="6">
        <f>24347+54+4119</f>
        <v>28520</v>
      </c>
      <c r="O34" s="6">
        <f>289+3403</f>
        <v>3692</v>
      </c>
      <c r="P34" s="6">
        <f t="shared" si="1"/>
        <v>1296292</v>
      </c>
      <c r="Q34" s="6"/>
      <c r="R34" s="6"/>
      <c r="S34" s="6"/>
      <c r="T34" s="8">
        <v>9</v>
      </c>
      <c r="U34" s="13">
        <f t="shared" si="0"/>
        <v>1296301</v>
      </c>
    </row>
    <row r="35" spans="1:21" ht="12.75">
      <c r="A35" s="6" t="s">
        <v>28</v>
      </c>
      <c r="B35" s="6">
        <v>244335</v>
      </c>
      <c r="C35" s="6"/>
      <c r="D35" s="6">
        <v>163</v>
      </c>
      <c r="E35" s="6"/>
      <c r="F35" s="6"/>
      <c r="G35" s="6">
        <v>117649</v>
      </c>
      <c r="H35" s="6"/>
      <c r="I35" s="6"/>
      <c r="J35" s="6"/>
      <c r="K35" s="6"/>
      <c r="L35" s="6"/>
      <c r="M35" s="6"/>
      <c r="N35" s="6">
        <v>1340</v>
      </c>
      <c r="O35" s="6">
        <v>17384</v>
      </c>
      <c r="P35" s="6">
        <f t="shared" si="1"/>
        <v>380871</v>
      </c>
      <c r="Q35" s="6"/>
      <c r="R35" s="6"/>
      <c r="S35" s="6">
        <v>3</v>
      </c>
      <c r="T35" s="6">
        <v>339</v>
      </c>
      <c r="U35" s="13">
        <f t="shared" si="0"/>
        <v>381213</v>
      </c>
    </row>
    <row r="36" spans="1:21" ht="12.75">
      <c r="A36" s="6" t="s">
        <v>29</v>
      </c>
      <c r="B36" s="6">
        <v>277390</v>
      </c>
      <c r="C36" s="6">
        <v>6498</v>
      </c>
      <c r="D36" s="6">
        <v>4687</v>
      </c>
      <c r="E36" s="6"/>
      <c r="F36" s="6"/>
      <c r="G36" s="8">
        <v>66585</v>
      </c>
      <c r="H36" s="8">
        <v>41</v>
      </c>
      <c r="I36" s="6"/>
      <c r="J36" s="6"/>
      <c r="K36" s="6">
        <v>27</v>
      </c>
      <c r="L36" s="6"/>
      <c r="M36" s="6"/>
      <c r="N36" s="6">
        <v>22487</v>
      </c>
      <c r="O36" s="6">
        <v>2889</v>
      </c>
      <c r="P36" s="6">
        <f t="shared" si="1"/>
        <v>380604</v>
      </c>
      <c r="Q36" s="6"/>
      <c r="R36" s="6"/>
      <c r="S36" s="6"/>
      <c r="T36" s="8">
        <v>973</v>
      </c>
      <c r="U36" s="13">
        <f t="shared" si="0"/>
        <v>381577</v>
      </c>
    </row>
    <row r="37" spans="1:21" ht="12.75">
      <c r="A37" s="6" t="s">
        <v>30</v>
      </c>
      <c r="B37" s="6">
        <v>313120</v>
      </c>
      <c r="C37" s="6">
        <v>2002</v>
      </c>
      <c r="D37" s="6">
        <v>748</v>
      </c>
      <c r="E37" s="6"/>
      <c r="F37" s="6"/>
      <c r="G37" s="8">
        <v>106395</v>
      </c>
      <c r="H37" s="6"/>
      <c r="I37" s="6"/>
      <c r="J37" s="6"/>
      <c r="K37" s="6"/>
      <c r="L37" s="6"/>
      <c r="M37" s="6"/>
      <c r="N37" s="6">
        <v>3384</v>
      </c>
      <c r="O37" s="6"/>
      <c r="P37" s="6">
        <f t="shared" si="1"/>
        <v>425649</v>
      </c>
      <c r="Q37" s="6"/>
      <c r="R37" s="6"/>
      <c r="S37" s="6">
        <v>665</v>
      </c>
      <c r="T37" s="6">
        <v>1651</v>
      </c>
      <c r="U37" s="13">
        <f t="shared" si="0"/>
        <v>427965</v>
      </c>
    </row>
    <row r="38" spans="1:21" ht="12.75">
      <c r="A38" s="6" t="s">
        <v>31</v>
      </c>
      <c r="B38" s="6">
        <v>156662</v>
      </c>
      <c r="C38" s="6">
        <v>24043</v>
      </c>
      <c r="D38" s="6"/>
      <c r="E38" s="6"/>
      <c r="F38" s="6"/>
      <c r="G38" s="6"/>
      <c r="H38" s="6">
        <v>14463</v>
      </c>
      <c r="I38" s="6"/>
      <c r="J38" s="6"/>
      <c r="K38" s="6"/>
      <c r="L38" s="6"/>
      <c r="M38" s="6"/>
      <c r="N38" s="6">
        <v>3211</v>
      </c>
      <c r="O38" s="6">
        <v>408</v>
      </c>
      <c r="P38" s="6">
        <f t="shared" si="1"/>
        <v>198787</v>
      </c>
      <c r="Q38" s="6"/>
      <c r="R38" s="6"/>
      <c r="S38" s="6"/>
      <c r="T38" s="6">
        <v>1996</v>
      </c>
      <c r="U38" s="13">
        <f t="shared" si="0"/>
        <v>200783</v>
      </c>
    </row>
    <row r="39" spans="1:21" ht="12.75">
      <c r="A39" s="8" t="s">
        <v>32</v>
      </c>
      <c r="B39" s="6">
        <v>267342</v>
      </c>
      <c r="C39" s="6">
        <v>16588</v>
      </c>
      <c r="D39" s="6">
        <v>1082</v>
      </c>
      <c r="E39" s="6"/>
      <c r="F39" s="6"/>
      <c r="G39" s="8">
        <v>2019</v>
      </c>
      <c r="H39" s="8">
        <v>74907</v>
      </c>
      <c r="I39" s="6"/>
      <c r="J39" s="6"/>
      <c r="K39" s="6">
        <v>105500</v>
      </c>
      <c r="L39" s="6"/>
      <c r="M39" s="6"/>
      <c r="N39" s="6">
        <v>4582</v>
      </c>
      <c r="O39" s="6">
        <v>108</v>
      </c>
      <c r="P39" s="6">
        <f t="shared" si="1"/>
        <v>472128</v>
      </c>
      <c r="Q39" s="6"/>
      <c r="R39" s="6"/>
      <c r="S39" s="6"/>
      <c r="T39" s="8">
        <v>1375</v>
      </c>
      <c r="U39" s="13">
        <f t="shared" si="0"/>
        <v>473503</v>
      </c>
    </row>
    <row r="40" spans="1:21" ht="12.75">
      <c r="A40" s="6" t="s">
        <v>33</v>
      </c>
      <c r="B40" s="8">
        <v>22494</v>
      </c>
      <c r="C40" s="8">
        <v>1700</v>
      </c>
      <c r="D40" s="8">
        <v>148001</v>
      </c>
      <c r="E40" s="6"/>
      <c r="F40" s="6"/>
      <c r="G40" s="6"/>
      <c r="H40" s="6"/>
      <c r="I40" s="6"/>
      <c r="J40" s="6"/>
      <c r="K40" s="6"/>
      <c r="L40" s="6"/>
      <c r="M40" s="6"/>
      <c r="N40" s="8">
        <v>26492</v>
      </c>
      <c r="O40" s="6"/>
      <c r="P40" s="6">
        <f t="shared" si="1"/>
        <v>198687</v>
      </c>
      <c r="Q40" s="6"/>
      <c r="R40" s="6"/>
      <c r="S40" s="6"/>
      <c r="T40" s="8">
        <v>64</v>
      </c>
      <c r="U40" s="13">
        <f t="shared" si="0"/>
        <v>198751</v>
      </c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3"/>
    </row>
    <row r="42" spans="1:21" ht="12.75">
      <c r="A42" s="6" t="s">
        <v>34</v>
      </c>
      <c r="B42" s="6">
        <f>SUM(B15:B40)</f>
        <v>5646241</v>
      </c>
      <c r="C42" s="6">
        <f aca="true" t="shared" si="3" ref="C42:O42">SUM(C15:C40)</f>
        <v>292210</v>
      </c>
      <c r="D42" s="6">
        <f t="shared" si="3"/>
        <v>386089</v>
      </c>
      <c r="E42" s="6">
        <f t="shared" si="3"/>
        <v>53590</v>
      </c>
      <c r="F42" s="6">
        <f t="shared" si="3"/>
        <v>0</v>
      </c>
      <c r="G42" s="6">
        <f t="shared" si="3"/>
        <v>1128772</v>
      </c>
      <c r="H42" s="6">
        <f t="shared" si="3"/>
        <v>588705</v>
      </c>
      <c r="I42" s="6">
        <f t="shared" si="3"/>
        <v>318749</v>
      </c>
      <c r="J42" s="6">
        <f t="shared" si="3"/>
        <v>242489</v>
      </c>
      <c r="K42" s="6">
        <f t="shared" si="3"/>
        <v>190834</v>
      </c>
      <c r="L42" s="6">
        <f t="shared" si="3"/>
        <v>589</v>
      </c>
      <c r="M42" s="6">
        <f t="shared" si="3"/>
        <v>0</v>
      </c>
      <c r="N42" s="6">
        <f t="shared" si="3"/>
        <v>234185</v>
      </c>
      <c r="O42" s="6">
        <f t="shared" si="3"/>
        <v>325703</v>
      </c>
      <c r="P42" s="6">
        <f t="shared" si="1"/>
        <v>9408156</v>
      </c>
      <c r="Q42" s="6">
        <f>SUM(C42:P42)</f>
        <v>13170071</v>
      </c>
      <c r="R42" s="6">
        <f>SUM(D42:Q42)</f>
        <v>26047932</v>
      </c>
      <c r="S42" s="6">
        <f>SUM(S15:S40)</f>
        <v>778</v>
      </c>
      <c r="T42" s="6">
        <f>SUM(T15:T40)</f>
        <v>32547</v>
      </c>
      <c r="U42" s="13">
        <f>SUM(U15:U40)</f>
        <v>9441481</v>
      </c>
    </row>
    <row r="43" spans="1:21" s="17" customFormat="1" ht="12.75">
      <c r="A43" s="15" t="s">
        <v>35</v>
      </c>
      <c r="B43" s="15">
        <f>SUM(B13,B42)</f>
        <v>24740926</v>
      </c>
      <c r="C43" s="15">
        <f aca="true" t="shared" si="4" ref="C43:O43">SUM(C13,C42)</f>
        <v>497448</v>
      </c>
      <c r="D43" s="15">
        <f t="shared" si="4"/>
        <v>6389856</v>
      </c>
      <c r="E43" s="15">
        <f t="shared" si="4"/>
        <v>205869</v>
      </c>
      <c r="F43" s="15">
        <f t="shared" si="4"/>
        <v>0</v>
      </c>
      <c r="G43" s="15">
        <f t="shared" si="4"/>
        <v>1209443</v>
      </c>
      <c r="H43" s="15">
        <f t="shared" si="4"/>
        <v>616297</v>
      </c>
      <c r="I43" s="15">
        <f t="shared" si="4"/>
        <v>318749</v>
      </c>
      <c r="J43" s="15">
        <f t="shared" si="4"/>
        <v>242489</v>
      </c>
      <c r="K43" s="15">
        <f t="shared" si="4"/>
        <v>230368</v>
      </c>
      <c r="L43" s="15">
        <f t="shared" si="4"/>
        <v>589</v>
      </c>
      <c r="M43" s="15">
        <f t="shared" si="4"/>
        <v>13148</v>
      </c>
      <c r="N43" s="15">
        <f t="shared" si="4"/>
        <v>236053</v>
      </c>
      <c r="O43" s="15">
        <f t="shared" si="4"/>
        <v>601703</v>
      </c>
      <c r="P43" s="15">
        <f t="shared" si="1"/>
        <v>35302938</v>
      </c>
      <c r="Q43" s="15">
        <f>SUM(C43:P43)</f>
        <v>45864950</v>
      </c>
      <c r="R43" s="15">
        <f>SUM(D43:Q43)</f>
        <v>91232452</v>
      </c>
      <c r="S43" s="15">
        <f>SUM(S13,S42)</f>
        <v>1887</v>
      </c>
      <c r="T43" s="15">
        <f>SUM(T13,T42)</f>
        <v>37056</v>
      </c>
      <c r="U43" s="16">
        <f>SUM(U13,U42)</f>
        <v>35341881</v>
      </c>
    </row>
    <row r="44" spans="17:20" ht="12.75">
      <c r="Q44" s="4"/>
      <c r="R44" s="5"/>
      <c r="S44" s="6"/>
      <c r="T44" s="6"/>
    </row>
    <row r="48" s="9" customFormat="1" ht="15">
      <c r="U48" s="14"/>
    </row>
  </sheetData>
  <mergeCells count="1">
    <mergeCell ref="A2:U2"/>
  </mergeCells>
  <printOptions horizontalCentered="1"/>
  <pageMargins left="0.25" right="0.25" top="0.984251968503937" bottom="0.32" header="0.5118110236220472" footer="0.25"/>
  <pageSetup firstPageNumber="156" useFirstPageNumber="1" horizontalDpi="300" verticalDpi="300" orientation="landscape" paperSize="9" scale="74" r:id="rId3"/>
  <headerFooter alignWithMargins="0">
    <oddFooter>&amp;R&amp;P</oddFooter>
  </headerFooter>
  <colBreaks count="1" manualBreakCount="1">
    <brk id="21" max="4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2002-05-23T08:40:04Z</cp:lastPrinted>
  <dcterms:created xsi:type="dcterms:W3CDTF">2001-05-09T10:34:12Z</dcterms:created>
  <dcterms:modified xsi:type="dcterms:W3CDTF">2002-05-23T08:40:06Z</dcterms:modified>
  <cp:category/>
  <cp:version/>
  <cp:contentType/>
  <cp:contentStatus/>
</cp:coreProperties>
</file>