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2" sheetId="1" r:id="rId1"/>
  </sheets>
  <definedNames>
    <definedName name="_xlnm.Print_Titles" localSheetId="0">'2002'!$5:$8</definedName>
  </definedNames>
  <calcPr fullCalcOnLoad="1"/>
</workbook>
</file>

<file path=xl/sharedStrings.xml><?xml version="1.0" encoding="utf-8"?>
<sst xmlns="http://schemas.openxmlformats.org/spreadsheetml/2006/main" count="85" uniqueCount="51">
  <si>
    <t xml:space="preserve">Informācija par valsts budžeta iestāžu debitoru - kreditoru parādu saistībām </t>
  </si>
  <si>
    <t>(latos)</t>
  </si>
  <si>
    <t>Debitori</t>
  </si>
  <si>
    <t>Kreditori</t>
  </si>
  <si>
    <t>Ministrijas
un centrālās iestādes
nosaukums</t>
  </si>
  <si>
    <t>01  Valsts prezidenta kanceleja</t>
  </si>
  <si>
    <t>02  Saeima</t>
  </si>
  <si>
    <t xml:space="preserve">    t.sk.   Latvenergo</t>
  </si>
  <si>
    <t xml:space="preserve">             valsts un pašvaldību uzņēmumi</t>
  </si>
  <si>
    <t>03  Ministru kabinets</t>
  </si>
  <si>
    <t>10  Aizsardzības ministrija</t>
  </si>
  <si>
    <t xml:space="preserve">              valsts un pašvaldību uzņēmumi</t>
  </si>
  <si>
    <t>11  Ārlietu ministrija</t>
  </si>
  <si>
    <t xml:space="preserve">      t.sk.     valsts un pašvaldību uzņēmumi</t>
  </si>
  <si>
    <t xml:space="preserve">      t.sk.     Latvenergo</t>
  </si>
  <si>
    <t xml:space="preserve">                  valsts un pašvaldību uzņēmumi</t>
  </si>
  <si>
    <t>17  Satiksmes ministrija</t>
  </si>
  <si>
    <t>19  Tieslietu ministrija *</t>
  </si>
  <si>
    <t xml:space="preserve">21  Vides aizsardzības un reģionālās attīstības </t>
  </si>
  <si>
    <t>23  Valsts zemes dienests</t>
  </si>
  <si>
    <t>24  Valsts kontrole</t>
  </si>
  <si>
    <t>28  Augstākā tiesa</t>
  </si>
  <si>
    <t>30  Satversmes tiesa</t>
  </si>
  <si>
    <t>32  Prokuratūra</t>
  </si>
  <si>
    <t>35  Centrālā vēlēšanu komisija</t>
  </si>
  <si>
    <t>37  Centrālā zemes komisija</t>
  </si>
  <si>
    <t>44  Satversmes aizsardzības birojs</t>
  </si>
  <si>
    <t>47  Radio un televīzijas padome</t>
  </si>
  <si>
    <t xml:space="preserve">      t.sk.       valsts un pašvaldību uzņēmumi</t>
  </si>
  <si>
    <t>48  Valsts cilvēktiesību birojs</t>
  </si>
  <si>
    <t>51 Īpašu uzdevumu ministra valsts pārvaldes un</t>
  </si>
  <si>
    <t xml:space="preserve">     pašvaldību reformas jautājumos sekretariāts</t>
  </si>
  <si>
    <t xml:space="preserve">Pavisam kopā  *                                            </t>
  </si>
  <si>
    <t xml:space="preserve">          tajā skaitā:</t>
  </si>
  <si>
    <t xml:space="preserve">                  Latvenergo</t>
  </si>
  <si>
    <t>*  - Mainīti atlikumi uz gada sākumu saskaņā ar strukturālām izmaiņām.</t>
  </si>
  <si>
    <t xml:space="preserve">                 valsts un pašvaldību uzņēmumi</t>
  </si>
  <si>
    <t xml:space="preserve">14  Iekšlietu ministrija </t>
  </si>
  <si>
    <r>
      <t xml:space="preserve">izmaiņas
</t>
    </r>
    <r>
      <rPr>
        <sz val="8"/>
        <rFont val="Times New Roman"/>
        <family val="1"/>
      </rPr>
      <t>(3-2)</t>
    </r>
  </si>
  <si>
    <r>
      <t xml:space="preserve">izmaiņas
</t>
    </r>
    <r>
      <rPr>
        <sz val="8"/>
        <rFont val="Times New Roman"/>
        <family val="1"/>
      </rPr>
      <t>(6-5)</t>
    </r>
  </si>
  <si>
    <t>2002.gadā</t>
  </si>
  <si>
    <t>13  Finansu ministrija*</t>
  </si>
  <si>
    <t>12  Ekonomikas ministrija *</t>
  </si>
  <si>
    <t>16  Zemkopības ministrija</t>
  </si>
  <si>
    <t xml:space="preserve">      ministrija</t>
  </si>
  <si>
    <t>18  Labklājības ministrija *</t>
  </si>
  <si>
    <t>15  Izglītības un zinātnes ministrija *</t>
  </si>
  <si>
    <t>22  Kultūras ministrija</t>
  </si>
  <si>
    <t>uz 2002.gada 31.decembri</t>
  </si>
  <si>
    <t>uz 2002.gada 1.janvāri*</t>
  </si>
  <si>
    <t xml:space="preserve">4.pielikums  </t>
  </si>
</sst>
</file>

<file path=xl/styles.xml><?xml version="1.0" encoding="utf-8"?>
<styleSheet xmlns="http://schemas.openxmlformats.org/spreadsheetml/2006/main">
  <numFmts count="1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##,###,###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2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6" fillId="0" borderId="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pane ySplit="7" topLeftCell="BM9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0.28125" style="1" customWidth="1"/>
    <col min="2" max="2" width="10.421875" style="1" customWidth="1"/>
    <col min="3" max="3" width="10.7109375" style="1" customWidth="1"/>
    <col min="4" max="4" width="10.421875" style="1" customWidth="1"/>
    <col min="5" max="5" width="11.421875" style="1" customWidth="1"/>
    <col min="6" max="6" width="12.00390625" style="1" customWidth="1"/>
    <col min="7" max="7" width="10.7109375" style="1" customWidth="1"/>
    <col min="8" max="16384" width="9.140625" style="1" customWidth="1"/>
  </cols>
  <sheetData>
    <row r="1" ht="15.75">
      <c r="G1" s="38" t="s">
        <v>50</v>
      </c>
    </row>
    <row r="2" ht="12.75">
      <c r="A2" s="2"/>
    </row>
    <row r="3" spans="1:7" ht="15.75">
      <c r="A3" s="37" t="s">
        <v>0</v>
      </c>
      <c r="B3" s="37"/>
      <c r="C3" s="37"/>
      <c r="D3" s="37"/>
      <c r="E3" s="37"/>
      <c r="F3" s="37"/>
      <c r="G3" s="37"/>
    </row>
    <row r="4" spans="1:7" s="3" customFormat="1" ht="15" customHeight="1">
      <c r="A4" s="40" t="s">
        <v>40</v>
      </c>
      <c r="B4" s="40"/>
      <c r="C4" s="40"/>
      <c r="D4" s="40"/>
      <c r="E4" s="40"/>
      <c r="F4" s="40"/>
      <c r="G4" s="40"/>
    </row>
    <row r="5" spans="1:7" ht="14.25" customHeight="1">
      <c r="A5" s="10"/>
      <c r="B5" s="11"/>
      <c r="C5" s="11"/>
      <c r="D5" s="11"/>
      <c r="E5" s="11"/>
      <c r="F5" s="12"/>
      <c r="G5" s="13" t="s">
        <v>1</v>
      </c>
    </row>
    <row r="6" spans="1:7" ht="12.75">
      <c r="A6" s="14"/>
      <c r="B6" s="15" t="s">
        <v>2</v>
      </c>
      <c r="C6" s="16"/>
      <c r="D6" s="17"/>
      <c r="E6" s="15" t="s">
        <v>3</v>
      </c>
      <c r="F6" s="16"/>
      <c r="G6" s="16"/>
    </row>
    <row r="7" spans="1:7" ht="45" customHeight="1">
      <c r="A7" s="18" t="s">
        <v>4</v>
      </c>
      <c r="B7" s="39" t="s">
        <v>49</v>
      </c>
      <c r="C7" s="39" t="s">
        <v>48</v>
      </c>
      <c r="D7" s="19" t="s">
        <v>38</v>
      </c>
      <c r="E7" s="39" t="s">
        <v>49</v>
      </c>
      <c r="F7" s="39" t="s">
        <v>48</v>
      </c>
      <c r="G7" s="19" t="s">
        <v>39</v>
      </c>
    </row>
    <row r="8" spans="1:7" s="5" customFormat="1" ht="11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ht="13.5" customHeight="1">
      <c r="A9" s="21"/>
      <c r="B9" s="22"/>
      <c r="C9" s="22"/>
      <c r="D9" s="22"/>
      <c r="E9" s="22"/>
      <c r="F9" s="22"/>
      <c r="G9" s="22"/>
    </row>
    <row r="10" spans="1:7" ht="12" customHeight="1">
      <c r="A10" s="23" t="s">
        <v>5</v>
      </c>
      <c r="B10" s="24">
        <v>46164</v>
      </c>
      <c r="C10" s="24">
        <v>41036</v>
      </c>
      <c r="D10" s="24">
        <f>C10-B10</f>
        <v>-5128</v>
      </c>
      <c r="E10" s="24">
        <v>34604</v>
      </c>
      <c r="F10" s="24">
        <v>26983</v>
      </c>
      <c r="G10" s="24">
        <f aca="true" t="shared" si="0" ref="G10:G41">F10-E10</f>
        <v>-7621</v>
      </c>
    </row>
    <row r="11" spans="1:7" ht="12" customHeight="1">
      <c r="A11" s="25" t="s">
        <v>7</v>
      </c>
      <c r="B11" s="24"/>
      <c r="C11" s="24"/>
      <c r="D11" s="24"/>
      <c r="E11" s="24"/>
      <c r="F11" s="24">
        <v>509</v>
      </c>
      <c r="G11" s="24">
        <f t="shared" si="0"/>
        <v>509</v>
      </c>
    </row>
    <row r="12" spans="1:7" ht="15" customHeight="1">
      <c r="A12" s="25" t="s">
        <v>8</v>
      </c>
      <c r="B12" s="24"/>
      <c r="C12" s="24"/>
      <c r="D12" s="24">
        <f>C12-B12</f>
        <v>0</v>
      </c>
      <c r="E12" s="24">
        <v>366</v>
      </c>
      <c r="F12" s="24">
        <f>423+11246</f>
        <v>11669</v>
      </c>
      <c r="G12" s="24">
        <f t="shared" si="0"/>
        <v>11303</v>
      </c>
    </row>
    <row r="13" spans="1:7" ht="12.75">
      <c r="A13" s="23" t="s">
        <v>6</v>
      </c>
      <c r="B13" s="24">
        <v>44705</v>
      </c>
      <c r="C13" s="24">
        <v>98480</v>
      </c>
      <c r="D13" s="24">
        <f>C13-B13</f>
        <v>53775</v>
      </c>
      <c r="E13" s="24">
        <v>303542</v>
      </c>
      <c r="F13" s="24">
        <v>286367</v>
      </c>
      <c r="G13" s="24">
        <f t="shared" si="0"/>
        <v>-17175</v>
      </c>
    </row>
    <row r="14" spans="1:7" ht="12.75">
      <c r="A14" s="25" t="s">
        <v>7</v>
      </c>
      <c r="B14" s="24"/>
      <c r="C14" s="24"/>
      <c r="D14" s="24"/>
      <c r="E14" s="24">
        <v>5407</v>
      </c>
      <c r="F14" s="24">
        <v>5705</v>
      </c>
      <c r="G14" s="24">
        <f t="shared" si="0"/>
        <v>298</v>
      </c>
    </row>
    <row r="15" spans="1:7" ht="15.75" customHeight="1">
      <c r="A15" s="25" t="s">
        <v>8</v>
      </c>
      <c r="B15" s="24">
        <v>14292</v>
      </c>
      <c r="C15" s="24">
        <f>1099+324</f>
        <v>1423</v>
      </c>
      <c r="D15" s="24">
        <f aca="true" t="shared" si="1" ref="D15:D29">C15-B15</f>
        <v>-12869</v>
      </c>
      <c r="E15" s="24">
        <v>8279</v>
      </c>
      <c r="F15" s="24">
        <f>2127+9689</f>
        <v>11816</v>
      </c>
      <c r="G15" s="24">
        <f t="shared" si="0"/>
        <v>3537</v>
      </c>
    </row>
    <row r="16" spans="1:7" ht="15.75" customHeight="1">
      <c r="A16" s="26"/>
      <c r="B16" s="24"/>
      <c r="C16" s="24"/>
      <c r="D16" s="24">
        <f t="shared" si="1"/>
        <v>0</v>
      </c>
      <c r="E16" s="24"/>
      <c r="F16" s="24"/>
      <c r="G16" s="24">
        <f t="shared" si="0"/>
        <v>0</v>
      </c>
    </row>
    <row r="17" spans="1:7" ht="12.75">
      <c r="A17" s="23" t="s">
        <v>9</v>
      </c>
      <c r="B17" s="24">
        <v>97042</v>
      </c>
      <c r="C17" s="24">
        <v>39850</v>
      </c>
      <c r="D17" s="24">
        <f t="shared" si="1"/>
        <v>-57192</v>
      </c>
      <c r="E17" s="24">
        <v>37901</v>
      </c>
      <c r="F17" s="24">
        <v>37033</v>
      </c>
      <c r="G17" s="24">
        <f t="shared" si="0"/>
        <v>-868</v>
      </c>
    </row>
    <row r="18" spans="1:7" ht="12.75">
      <c r="A18" s="25" t="s">
        <v>7</v>
      </c>
      <c r="B18" s="24">
        <v>1403</v>
      </c>
      <c r="C18" s="24">
        <v>543</v>
      </c>
      <c r="D18" s="24">
        <f t="shared" si="1"/>
        <v>-860</v>
      </c>
      <c r="E18" s="24"/>
      <c r="F18" s="24"/>
      <c r="G18" s="24">
        <f t="shared" si="0"/>
        <v>0</v>
      </c>
    </row>
    <row r="19" spans="1:7" ht="12.75">
      <c r="A19" s="25" t="s">
        <v>8</v>
      </c>
      <c r="B19" s="24"/>
      <c r="C19" s="24"/>
      <c r="D19" s="24">
        <f t="shared" si="1"/>
        <v>0</v>
      </c>
      <c r="E19" s="24">
        <v>300</v>
      </c>
      <c r="F19" s="24">
        <v>4125</v>
      </c>
      <c r="G19" s="24">
        <f t="shared" si="0"/>
        <v>3825</v>
      </c>
    </row>
    <row r="20" spans="1:7" ht="12" customHeight="1">
      <c r="A20" s="23"/>
      <c r="B20" s="27"/>
      <c r="C20" s="24"/>
      <c r="D20" s="24">
        <f t="shared" si="1"/>
        <v>0</v>
      </c>
      <c r="E20" s="24"/>
      <c r="F20" s="24"/>
      <c r="G20" s="24">
        <f t="shared" si="0"/>
        <v>0</v>
      </c>
    </row>
    <row r="21" spans="1:7" ht="12" customHeight="1">
      <c r="A21" s="23" t="s">
        <v>10</v>
      </c>
      <c r="B21" s="24">
        <v>2851614</v>
      </c>
      <c r="C21" s="24">
        <v>7959291</v>
      </c>
      <c r="D21" s="24">
        <f t="shared" si="1"/>
        <v>5107677</v>
      </c>
      <c r="E21" s="24">
        <v>2631907</v>
      </c>
      <c r="F21" s="24">
        <v>2491946</v>
      </c>
      <c r="G21" s="24">
        <f t="shared" si="0"/>
        <v>-139961</v>
      </c>
    </row>
    <row r="22" spans="1:7" s="6" customFormat="1" ht="12" customHeight="1" hidden="1">
      <c r="A22" s="25"/>
      <c r="B22" s="28"/>
      <c r="C22" s="28"/>
      <c r="D22" s="24">
        <f t="shared" si="1"/>
        <v>0</v>
      </c>
      <c r="E22" s="28"/>
      <c r="F22" s="28"/>
      <c r="G22" s="24">
        <f t="shared" si="0"/>
        <v>0</v>
      </c>
    </row>
    <row r="23" spans="1:7" s="7" customFormat="1" ht="12.75">
      <c r="A23" s="25" t="s">
        <v>7</v>
      </c>
      <c r="B23" s="24">
        <v>2524</v>
      </c>
      <c r="C23" s="24"/>
      <c r="D23" s="24">
        <f t="shared" si="1"/>
        <v>-2524</v>
      </c>
      <c r="E23" s="24">
        <v>6556</v>
      </c>
      <c r="F23" s="24">
        <v>7004</v>
      </c>
      <c r="G23" s="24">
        <f t="shared" si="0"/>
        <v>448</v>
      </c>
    </row>
    <row r="24" spans="1:7" s="7" customFormat="1" ht="12.75" hidden="1">
      <c r="A24" s="25"/>
      <c r="B24" s="24"/>
      <c r="C24" s="24"/>
      <c r="D24" s="24">
        <f t="shared" si="1"/>
        <v>0</v>
      </c>
      <c r="E24" s="24"/>
      <c r="F24" s="24"/>
      <c r="G24" s="24">
        <f t="shared" si="0"/>
        <v>0</v>
      </c>
    </row>
    <row r="25" spans="1:7" s="6" customFormat="1" ht="12.75">
      <c r="A25" s="25" t="s">
        <v>11</v>
      </c>
      <c r="B25" s="24">
        <f>4103+8480</f>
        <v>12583</v>
      </c>
      <c r="C25" s="24">
        <f>15433+21236</f>
        <v>36669</v>
      </c>
      <c r="D25" s="24">
        <f t="shared" si="1"/>
        <v>24086</v>
      </c>
      <c r="E25" s="24">
        <f>1555+4645</f>
        <v>6200</v>
      </c>
      <c r="F25" s="24">
        <f>5115+4826</f>
        <v>9941</v>
      </c>
      <c r="G25" s="24">
        <f t="shared" si="0"/>
        <v>3741</v>
      </c>
    </row>
    <row r="26" spans="1:7" s="6" customFormat="1" ht="13.5" customHeight="1">
      <c r="A26" s="25"/>
      <c r="B26" s="28"/>
      <c r="C26" s="28"/>
      <c r="D26" s="24">
        <f t="shared" si="1"/>
        <v>0</v>
      </c>
      <c r="E26" s="28"/>
      <c r="F26" s="28"/>
      <c r="G26" s="24">
        <f t="shared" si="0"/>
        <v>0</v>
      </c>
    </row>
    <row r="27" spans="1:7" ht="12.75">
      <c r="A27" s="23" t="s">
        <v>12</v>
      </c>
      <c r="B27" s="24">
        <v>83760</v>
      </c>
      <c r="C27" s="24">
        <v>104403</v>
      </c>
      <c r="D27" s="24">
        <f t="shared" si="1"/>
        <v>20643</v>
      </c>
      <c r="E27" s="24">
        <v>594115</v>
      </c>
      <c r="F27" s="24">
        <v>849520</v>
      </c>
      <c r="G27" s="24">
        <f t="shared" si="0"/>
        <v>255405</v>
      </c>
    </row>
    <row r="28" spans="1:7" ht="15" customHeight="1">
      <c r="A28" s="23"/>
      <c r="B28" s="24"/>
      <c r="C28" s="24"/>
      <c r="D28" s="24">
        <f t="shared" si="1"/>
        <v>0</v>
      </c>
      <c r="E28" s="24"/>
      <c r="F28" s="24"/>
      <c r="G28" s="24">
        <f t="shared" si="0"/>
        <v>0</v>
      </c>
    </row>
    <row r="29" spans="1:7" ht="12.75">
      <c r="A29" s="23" t="s">
        <v>42</v>
      </c>
      <c r="B29" s="24">
        <v>553533</v>
      </c>
      <c r="C29" s="24">
        <v>266024</v>
      </c>
      <c r="D29" s="24">
        <f t="shared" si="1"/>
        <v>-287509</v>
      </c>
      <c r="E29" s="24">
        <v>221643</v>
      </c>
      <c r="F29" s="24">
        <v>350830</v>
      </c>
      <c r="G29" s="24">
        <f t="shared" si="0"/>
        <v>129187</v>
      </c>
    </row>
    <row r="30" spans="1:7" ht="12.75">
      <c r="A30" s="25" t="s">
        <v>14</v>
      </c>
      <c r="B30" s="24"/>
      <c r="C30" s="24"/>
      <c r="D30" s="24"/>
      <c r="E30" s="24">
        <v>127</v>
      </c>
      <c r="F30" s="24">
        <v>162</v>
      </c>
      <c r="G30" s="24">
        <f t="shared" si="0"/>
        <v>35</v>
      </c>
    </row>
    <row r="31" spans="1:7" ht="12.75">
      <c r="A31" s="25" t="s">
        <v>36</v>
      </c>
      <c r="B31" s="24">
        <v>14219</v>
      </c>
      <c r="C31" s="24">
        <f>5241+314</f>
        <v>5555</v>
      </c>
      <c r="D31" s="24">
        <f aca="true" t="shared" si="2" ref="D31:D53">C31-B31</f>
        <v>-8664</v>
      </c>
      <c r="E31" s="24">
        <v>4441</v>
      </c>
      <c r="F31" s="24">
        <f>40908+1141</f>
        <v>42049</v>
      </c>
      <c r="G31" s="24">
        <f t="shared" si="0"/>
        <v>37608</v>
      </c>
    </row>
    <row r="32" spans="1:7" ht="13.5" customHeight="1">
      <c r="A32" s="25"/>
      <c r="B32" s="24"/>
      <c r="C32" s="24"/>
      <c r="D32" s="24">
        <f t="shared" si="2"/>
        <v>0</v>
      </c>
      <c r="E32" s="24"/>
      <c r="F32" s="24"/>
      <c r="G32" s="24">
        <f t="shared" si="0"/>
        <v>0</v>
      </c>
    </row>
    <row r="33" spans="1:7" ht="11.25" customHeight="1">
      <c r="A33" s="23" t="s">
        <v>41</v>
      </c>
      <c r="B33" s="24">
        <v>1149813</v>
      </c>
      <c r="C33" s="24">
        <v>2011963</v>
      </c>
      <c r="D33" s="24">
        <f t="shared" si="2"/>
        <v>862150</v>
      </c>
      <c r="E33" s="24">
        <v>2214620</v>
      </c>
      <c r="F33" s="24">
        <v>2434604</v>
      </c>
      <c r="G33" s="24">
        <f t="shared" si="0"/>
        <v>219984</v>
      </c>
    </row>
    <row r="34" spans="1:7" ht="12.75">
      <c r="A34" s="25" t="s">
        <v>14</v>
      </c>
      <c r="B34" s="23">
        <v>588</v>
      </c>
      <c r="C34" s="23">
        <v>288</v>
      </c>
      <c r="D34" s="24">
        <f t="shared" si="2"/>
        <v>-300</v>
      </c>
      <c r="E34" s="23">
        <v>7800</v>
      </c>
      <c r="F34" s="23">
        <v>4575</v>
      </c>
      <c r="G34" s="24">
        <f t="shared" si="0"/>
        <v>-3225</v>
      </c>
    </row>
    <row r="35" spans="1:7" ht="12.75">
      <c r="A35" s="25" t="s">
        <v>15</v>
      </c>
      <c r="B35" s="23">
        <v>2081</v>
      </c>
      <c r="C35" s="23">
        <f>4208+649</f>
        <v>4857</v>
      </c>
      <c r="D35" s="24">
        <f t="shared" si="2"/>
        <v>2776</v>
      </c>
      <c r="E35" s="23">
        <f>9611+19619</f>
        <v>29230</v>
      </c>
      <c r="F35" s="23">
        <f>9116+7409</f>
        <v>16525</v>
      </c>
      <c r="G35" s="24">
        <f t="shared" si="0"/>
        <v>-12705</v>
      </c>
    </row>
    <row r="36" spans="1:7" ht="12" customHeight="1">
      <c r="A36" s="25"/>
      <c r="B36" s="24"/>
      <c r="C36" s="24"/>
      <c r="D36" s="24">
        <f t="shared" si="2"/>
        <v>0</v>
      </c>
      <c r="E36" s="24"/>
      <c r="F36" s="24"/>
      <c r="G36" s="24">
        <f t="shared" si="0"/>
        <v>0</v>
      </c>
    </row>
    <row r="37" spans="1:7" ht="12.75">
      <c r="A37" s="23" t="s">
        <v>37</v>
      </c>
      <c r="B37" s="24">
        <v>2643488</v>
      </c>
      <c r="C37" s="24">
        <v>2019518</v>
      </c>
      <c r="D37" s="24">
        <f t="shared" si="2"/>
        <v>-623970</v>
      </c>
      <c r="E37" s="24">
        <v>6228817</v>
      </c>
      <c r="F37" s="24">
        <v>7180306</v>
      </c>
      <c r="G37" s="24">
        <f t="shared" si="0"/>
        <v>951489</v>
      </c>
    </row>
    <row r="38" spans="1:7" ht="12" customHeight="1">
      <c r="A38" s="25" t="s">
        <v>14</v>
      </c>
      <c r="B38" s="24"/>
      <c r="C38" s="24">
        <v>1126</v>
      </c>
      <c r="D38" s="24">
        <f t="shared" si="2"/>
        <v>1126</v>
      </c>
      <c r="E38" s="24">
        <v>17440</v>
      </c>
      <c r="F38" s="24">
        <v>40474</v>
      </c>
      <c r="G38" s="24">
        <f t="shared" si="0"/>
        <v>23034</v>
      </c>
    </row>
    <row r="39" spans="1:7" ht="12.75">
      <c r="A39" s="25" t="s">
        <v>15</v>
      </c>
      <c r="B39" s="24">
        <v>7319</v>
      </c>
      <c r="C39" s="24">
        <f>93552+4350</f>
        <v>97902</v>
      </c>
      <c r="D39" s="24">
        <f t="shared" si="2"/>
        <v>90583</v>
      </c>
      <c r="E39" s="24">
        <f>15121+9296</f>
        <v>24417</v>
      </c>
      <c r="F39" s="24">
        <f>130959+43960</f>
        <v>174919</v>
      </c>
      <c r="G39" s="24">
        <f t="shared" si="0"/>
        <v>150502</v>
      </c>
    </row>
    <row r="40" spans="1:7" ht="13.5" customHeight="1">
      <c r="A40" s="25"/>
      <c r="B40" s="28"/>
      <c r="C40" s="28"/>
      <c r="D40" s="24">
        <f t="shared" si="2"/>
        <v>0</v>
      </c>
      <c r="E40" s="28"/>
      <c r="F40" s="28"/>
      <c r="G40" s="24">
        <f t="shared" si="0"/>
        <v>0</v>
      </c>
    </row>
    <row r="41" spans="1:7" s="4" customFormat="1" ht="12.75">
      <c r="A41" s="23" t="s">
        <v>46</v>
      </c>
      <c r="B41" s="24">
        <v>8661996</v>
      </c>
      <c r="C41" s="24">
        <v>12046476</v>
      </c>
      <c r="D41" s="24">
        <f t="shared" si="2"/>
        <v>3384480</v>
      </c>
      <c r="E41" s="24">
        <v>8771045</v>
      </c>
      <c r="F41" s="24">
        <v>10591297</v>
      </c>
      <c r="G41" s="24">
        <f t="shared" si="0"/>
        <v>1820252</v>
      </c>
    </row>
    <row r="42" spans="1:7" s="4" customFormat="1" ht="11.25" customHeight="1">
      <c r="A42" s="25" t="s">
        <v>14</v>
      </c>
      <c r="B42" s="24">
        <v>1903</v>
      </c>
      <c r="C42" s="24">
        <v>3228</v>
      </c>
      <c r="D42" s="24">
        <f t="shared" si="2"/>
        <v>1325</v>
      </c>
      <c r="E42" s="24">
        <v>28389</v>
      </c>
      <c r="F42" s="24">
        <v>38141</v>
      </c>
      <c r="G42" s="24">
        <f aca="true" t="shared" si="3" ref="G42:G65">F42-E42</f>
        <v>9752</v>
      </c>
    </row>
    <row r="43" spans="1:7" s="4" customFormat="1" ht="12.75">
      <c r="A43" s="25" t="s">
        <v>15</v>
      </c>
      <c r="B43" s="24">
        <v>15346</v>
      </c>
      <c r="C43" s="24">
        <f>5776+963</f>
        <v>6739</v>
      </c>
      <c r="D43" s="24">
        <f t="shared" si="2"/>
        <v>-8607</v>
      </c>
      <c r="E43" s="24">
        <f>19397+131131</f>
        <v>150528</v>
      </c>
      <c r="F43" s="24">
        <f>10618+85887</f>
        <v>96505</v>
      </c>
      <c r="G43" s="24">
        <f t="shared" si="3"/>
        <v>-54023</v>
      </c>
    </row>
    <row r="44" spans="1:7" s="4" customFormat="1" ht="13.5" customHeight="1">
      <c r="A44" s="25"/>
      <c r="B44" s="28"/>
      <c r="C44" s="28"/>
      <c r="D44" s="24">
        <f t="shared" si="2"/>
        <v>0</v>
      </c>
      <c r="E44" s="28"/>
      <c r="F44" s="28"/>
      <c r="G44" s="24">
        <f t="shared" si="3"/>
        <v>0</v>
      </c>
    </row>
    <row r="45" spans="1:7" ht="12.75">
      <c r="A45" s="23" t="s">
        <v>43</v>
      </c>
      <c r="B45" s="24">
        <v>2847024</v>
      </c>
      <c r="C45" s="24">
        <v>13471133</v>
      </c>
      <c r="D45" s="24">
        <f t="shared" si="2"/>
        <v>10624109</v>
      </c>
      <c r="E45" s="24">
        <v>3186203</v>
      </c>
      <c r="F45" s="24">
        <v>11104919</v>
      </c>
      <c r="G45" s="24">
        <f t="shared" si="3"/>
        <v>7918716</v>
      </c>
    </row>
    <row r="46" spans="1:7" ht="15" customHeight="1">
      <c r="A46" s="25" t="s">
        <v>14</v>
      </c>
      <c r="B46" s="24">
        <v>0</v>
      </c>
      <c r="C46" s="24">
        <v>190</v>
      </c>
      <c r="D46" s="24">
        <f t="shared" si="2"/>
        <v>190</v>
      </c>
      <c r="E46" s="24">
        <v>34896</v>
      </c>
      <c r="F46" s="24">
        <v>36237</v>
      </c>
      <c r="G46" s="24">
        <f t="shared" si="3"/>
        <v>1341</v>
      </c>
    </row>
    <row r="47" spans="1:7" ht="15" customHeight="1">
      <c r="A47" s="25" t="s">
        <v>15</v>
      </c>
      <c r="B47" s="24">
        <v>17348</v>
      </c>
      <c r="C47" s="24">
        <f>994+13245</f>
        <v>14239</v>
      </c>
      <c r="D47" s="24">
        <f t="shared" si="2"/>
        <v>-3109</v>
      </c>
      <c r="E47" s="24">
        <v>62078</v>
      </c>
      <c r="F47" s="24">
        <f>6372+30452</f>
        <v>36824</v>
      </c>
      <c r="G47" s="24">
        <f t="shared" si="3"/>
        <v>-25254</v>
      </c>
    </row>
    <row r="48" spans="1:7" ht="12" customHeight="1">
      <c r="A48" s="25"/>
      <c r="B48" s="24"/>
      <c r="C48" s="28"/>
      <c r="D48" s="24">
        <f t="shared" si="2"/>
        <v>0</v>
      </c>
      <c r="E48" s="24"/>
      <c r="F48" s="28"/>
      <c r="G48" s="24">
        <f t="shared" si="3"/>
        <v>0</v>
      </c>
    </row>
    <row r="49" spans="1:7" ht="12.75">
      <c r="A49" s="23" t="s">
        <v>16</v>
      </c>
      <c r="B49" s="24">
        <v>1052562</v>
      </c>
      <c r="C49" s="24">
        <v>5946499</v>
      </c>
      <c r="D49" s="24">
        <f t="shared" si="2"/>
        <v>4893937</v>
      </c>
      <c r="E49" s="24">
        <v>52750601</v>
      </c>
      <c r="F49" s="24">
        <v>55060005</v>
      </c>
      <c r="G49" s="24">
        <f t="shared" si="3"/>
        <v>2309404</v>
      </c>
    </row>
    <row r="50" spans="1:7" ht="12.75" customHeight="1">
      <c r="A50" s="25" t="s">
        <v>13</v>
      </c>
      <c r="B50" s="24"/>
      <c r="C50" s="24"/>
      <c r="D50" s="24">
        <f t="shared" si="2"/>
        <v>0</v>
      </c>
      <c r="E50" s="24">
        <v>2622045</v>
      </c>
      <c r="F50" s="24">
        <v>2146095</v>
      </c>
      <c r="G50" s="24">
        <f t="shared" si="3"/>
        <v>-475950</v>
      </c>
    </row>
    <row r="51" spans="1:7" ht="12.75" customHeight="1">
      <c r="A51" s="25"/>
      <c r="B51" s="24"/>
      <c r="C51" s="24"/>
      <c r="D51" s="24">
        <f t="shared" si="2"/>
        <v>0</v>
      </c>
      <c r="E51" s="24"/>
      <c r="F51" s="24"/>
      <c r="G51" s="24">
        <f t="shared" si="3"/>
        <v>0</v>
      </c>
    </row>
    <row r="52" spans="1:7" ht="12.75">
      <c r="A52" s="23" t="s">
        <v>45</v>
      </c>
      <c r="B52" s="24">
        <v>10002784</v>
      </c>
      <c r="C52" s="24">
        <v>9496469</v>
      </c>
      <c r="D52" s="24">
        <f t="shared" si="2"/>
        <v>-506315</v>
      </c>
      <c r="E52" s="24">
        <v>99757975</v>
      </c>
      <c r="F52" s="24">
        <v>98813902</v>
      </c>
      <c r="G52" s="24">
        <f t="shared" si="3"/>
        <v>-944073</v>
      </c>
    </row>
    <row r="53" spans="1:7" ht="11.25" customHeight="1">
      <c r="A53" s="25" t="s">
        <v>14</v>
      </c>
      <c r="B53" s="24">
        <v>3149</v>
      </c>
      <c r="C53" s="24">
        <v>1725</v>
      </c>
      <c r="D53" s="24">
        <f t="shared" si="2"/>
        <v>-1424</v>
      </c>
      <c r="E53" s="24">
        <v>7592</v>
      </c>
      <c r="F53" s="24">
        <v>10047</v>
      </c>
      <c r="G53" s="24">
        <f t="shared" si="3"/>
        <v>2455</v>
      </c>
    </row>
    <row r="54" spans="1:7" ht="12.75">
      <c r="A54" s="25" t="s">
        <v>15</v>
      </c>
      <c r="B54" s="24">
        <v>534779</v>
      </c>
      <c r="C54" s="24">
        <f>293216+60882</f>
        <v>354098</v>
      </c>
      <c r="D54" s="24">
        <f aca="true" t="shared" si="4" ref="D54:D79">C54-B54</f>
        <v>-180681</v>
      </c>
      <c r="E54" s="24">
        <v>248284</v>
      </c>
      <c r="F54" s="24">
        <f>150571+391171</f>
        <v>541742</v>
      </c>
      <c r="G54" s="24">
        <f t="shared" si="3"/>
        <v>293458</v>
      </c>
    </row>
    <row r="55" spans="1:7" ht="12" customHeight="1">
      <c r="A55" s="25"/>
      <c r="B55" s="24"/>
      <c r="C55" s="24"/>
      <c r="D55" s="24">
        <f t="shared" si="4"/>
        <v>0</v>
      </c>
      <c r="E55" s="24"/>
      <c r="F55" s="24"/>
      <c r="G55" s="24">
        <f t="shared" si="3"/>
        <v>0</v>
      </c>
    </row>
    <row r="56" spans="1:7" ht="12" customHeight="1">
      <c r="A56" s="23" t="s">
        <v>17</v>
      </c>
      <c r="B56" s="24">
        <v>687177</v>
      </c>
      <c r="C56" s="24">
        <v>1310794</v>
      </c>
      <c r="D56" s="24">
        <f t="shared" si="4"/>
        <v>623617</v>
      </c>
      <c r="E56" s="24">
        <v>1478250</v>
      </c>
      <c r="F56" s="24">
        <v>1716071</v>
      </c>
      <c r="G56" s="24">
        <f t="shared" si="3"/>
        <v>237821</v>
      </c>
    </row>
    <row r="57" spans="1:7" ht="12.75">
      <c r="A57" s="25" t="s">
        <v>14</v>
      </c>
      <c r="B57" s="30"/>
      <c r="C57" s="24">
        <v>1227</v>
      </c>
      <c r="D57" s="24">
        <f t="shared" si="4"/>
        <v>1227</v>
      </c>
      <c r="E57" s="30">
        <v>108954</v>
      </c>
      <c r="F57" s="24">
        <v>96308</v>
      </c>
      <c r="G57" s="24">
        <f t="shared" si="3"/>
        <v>-12646</v>
      </c>
    </row>
    <row r="58" spans="1:7" ht="12.75">
      <c r="A58" s="25" t="s">
        <v>15</v>
      </c>
      <c r="B58" s="30">
        <v>63403</v>
      </c>
      <c r="C58" s="24">
        <f>30846+56581</f>
        <v>87427</v>
      </c>
      <c r="D58" s="24">
        <f t="shared" si="4"/>
        <v>24024</v>
      </c>
      <c r="E58" s="30">
        <v>75820</v>
      </c>
      <c r="F58" s="24">
        <f>10981+75887</f>
        <v>86868</v>
      </c>
      <c r="G58" s="24">
        <f t="shared" si="3"/>
        <v>11048</v>
      </c>
    </row>
    <row r="59" spans="1:7" ht="12.75" customHeight="1">
      <c r="A59" s="25"/>
      <c r="B59" s="24"/>
      <c r="C59" s="24"/>
      <c r="D59" s="24">
        <f t="shared" si="4"/>
        <v>0</v>
      </c>
      <c r="E59" s="24"/>
      <c r="F59" s="24"/>
      <c r="G59" s="24">
        <f t="shared" si="3"/>
        <v>0</v>
      </c>
    </row>
    <row r="60" spans="1:7" ht="17.25" customHeight="1">
      <c r="A60" s="23" t="s">
        <v>18</v>
      </c>
      <c r="B60" s="24">
        <v>2515427</v>
      </c>
      <c r="C60" s="24">
        <v>1013421</v>
      </c>
      <c r="D60" s="24">
        <f t="shared" si="4"/>
        <v>-1502006</v>
      </c>
      <c r="E60" s="24">
        <v>3360889</v>
      </c>
      <c r="F60" s="24">
        <v>6837182</v>
      </c>
      <c r="G60" s="24">
        <f t="shared" si="3"/>
        <v>3476293</v>
      </c>
    </row>
    <row r="61" spans="1:7" ht="12.75">
      <c r="A61" s="23" t="s">
        <v>44</v>
      </c>
      <c r="B61" s="24"/>
      <c r="C61" s="24"/>
      <c r="D61" s="24">
        <f t="shared" si="4"/>
        <v>0</v>
      </c>
      <c r="E61" s="24"/>
      <c r="F61" s="24"/>
      <c r="G61" s="24">
        <f t="shared" si="3"/>
        <v>0</v>
      </c>
    </row>
    <row r="62" spans="1:7" ht="12.75">
      <c r="A62" s="25" t="s">
        <v>14</v>
      </c>
      <c r="B62" s="24"/>
      <c r="C62" s="24">
        <v>2332</v>
      </c>
      <c r="D62" s="24">
        <f t="shared" si="4"/>
        <v>2332</v>
      </c>
      <c r="E62" s="24">
        <v>3214</v>
      </c>
      <c r="F62" s="24">
        <v>4195</v>
      </c>
      <c r="G62" s="24">
        <f t="shared" si="3"/>
        <v>981</v>
      </c>
    </row>
    <row r="63" spans="1:7" ht="12.75">
      <c r="A63" s="25" t="s">
        <v>15</v>
      </c>
      <c r="B63" s="24">
        <v>34802</v>
      </c>
      <c r="C63" s="24">
        <f>5621+1504</f>
        <v>7125</v>
      </c>
      <c r="D63" s="24">
        <f t="shared" si="4"/>
        <v>-27677</v>
      </c>
      <c r="E63" s="24">
        <v>17465</v>
      </c>
      <c r="F63" s="24">
        <f>10096+324</f>
        <v>10420</v>
      </c>
      <c r="G63" s="24">
        <f t="shared" si="3"/>
        <v>-7045</v>
      </c>
    </row>
    <row r="64" spans="1:7" ht="12.75" customHeight="1">
      <c r="A64" s="25"/>
      <c r="B64" s="24"/>
      <c r="C64" s="24"/>
      <c r="D64" s="24">
        <f t="shared" si="4"/>
        <v>0</v>
      </c>
      <c r="E64" s="24"/>
      <c r="F64" s="24"/>
      <c r="G64" s="24">
        <f t="shared" si="3"/>
        <v>0</v>
      </c>
    </row>
    <row r="65" spans="1:7" ht="12" customHeight="1">
      <c r="A65" s="23" t="s">
        <v>47</v>
      </c>
      <c r="B65" s="24">
        <v>546675</v>
      </c>
      <c r="C65" s="24">
        <v>417617</v>
      </c>
      <c r="D65" s="24">
        <f t="shared" si="4"/>
        <v>-129058</v>
      </c>
      <c r="E65" s="24">
        <v>1333573</v>
      </c>
      <c r="F65" s="24">
        <v>1526553</v>
      </c>
      <c r="G65" s="24">
        <f t="shared" si="3"/>
        <v>192980</v>
      </c>
    </row>
    <row r="66" spans="1:7" ht="12.75">
      <c r="A66" s="25" t="s">
        <v>14</v>
      </c>
      <c r="B66" s="24">
        <v>343</v>
      </c>
      <c r="C66" s="24">
        <v>22</v>
      </c>
      <c r="D66" s="24">
        <f t="shared" si="4"/>
        <v>-321</v>
      </c>
      <c r="E66" s="24">
        <v>18287</v>
      </c>
      <c r="F66" s="24">
        <v>12432</v>
      </c>
      <c r="G66" s="24">
        <f aca="true" t="shared" si="5" ref="G66:G92">F66-E66</f>
        <v>-5855</v>
      </c>
    </row>
    <row r="67" spans="1:7" ht="12.75">
      <c r="A67" s="25" t="s">
        <v>15</v>
      </c>
      <c r="B67" s="24">
        <v>28563</v>
      </c>
      <c r="C67" s="24">
        <f>14670+2577</f>
        <v>17247</v>
      </c>
      <c r="D67" s="24">
        <f t="shared" si="4"/>
        <v>-11316</v>
      </c>
      <c r="E67" s="24">
        <v>38329</v>
      </c>
      <c r="F67" s="24">
        <f>16406+18326</f>
        <v>34732</v>
      </c>
      <c r="G67" s="24">
        <f t="shared" si="5"/>
        <v>-3597</v>
      </c>
    </row>
    <row r="68" spans="1:7" ht="12" customHeight="1">
      <c r="A68" s="25"/>
      <c r="B68" s="24"/>
      <c r="C68" s="24"/>
      <c r="D68" s="24">
        <f t="shared" si="4"/>
        <v>0</v>
      </c>
      <c r="E68" s="24"/>
      <c r="F68" s="24"/>
      <c r="G68" s="24">
        <f t="shared" si="5"/>
        <v>0</v>
      </c>
    </row>
    <row r="69" spans="1:7" ht="12.75">
      <c r="A69" s="23" t="s">
        <v>19</v>
      </c>
      <c r="B69" s="24">
        <v>274809</v>
      </c>
      <c r="C69" s="24">
        <v>388806</v>
      </c>
      <c r="D69" s="24">
        <f t="shared" si="4"/>
        <v>113997</v>
      </c>
      <c r="E69" s="24">
        <v>1738161</v>
      </c>
      <c r="F69" s="24">
        <v>1894807</v>
      </c>
      <c r="G69" s="24">
        <f t="shared" si="5"/>
        <v>156646</v>
      </c>
    </row>
    <row r="70" spans="1:7" ht="12" customHeight="1">
      <c r="A70" s="25" t="s">
        <v>14</v>
      </c>
      <c r="B70" s="24">
        <v>95</v>
      </c>
      <c r="C70" s="24">
        <v>89</v>
      </c>
      <c r="D70" s="24">
        <f t="shared" si="4"/>
        <v>-6</v>
      </c>
      <c r="E70" s="24">
        <v>447</v>
      </c>
      <c r="F70" s="30">
        <v>837</v>
      </c>
      <c r="G70" s="24">
        <f t="shared" si="5"/>
        <v>390</v>
      </c>
    </row>
    <row r="71" spans="1:7" ht="12.75">
      <c r="A71" s="25" t="s">
        <v>15</v>
      </c>
      <c r="B71" s="24">
        <v>9227</v>
      </c>
      <c r="C71" s="24">
        <v>100901</v>
      </c>
      <c r="D71" s="24">
        <f t="shared" si="4"/>
        <v>91674</v>
      </c>
      <c r="E71" s="24">
        <v>73384</v>
      </c>
      <c r="F71" s="24">
        <f>36978+11669</f>
        <v>48647</v>
      </c>
      <c r="G71" s="24">
        <f t="shared" si="5"/>
        <v>-24737</v>
      </c>
    </row>
    <row r="72" spans="1:7" ht="14.25" customHeight="1">
      <c r="A72" s="25"/>
      <c r="B72" s="24"/>
      <c r="C72" s="24"/>
      <c r="D72" s="24">
        <f t="shared" si="4"/>
        <v>0</v>
      </c>
      <c r="E72" s="24"/>
      <c r="F72" s="24"/>
      <c r="G72" s="24">
        <f t="shared" si="5"/>
        <v>0</v>
      </c>
    </row>
    <row r="73" spans="1:7" ht="12.75">
      <c r="A73" s="23" t="s">
        <v>20</v>
      </c>
      <c r="B73" s="24">
        <v>259</v>
      </c>
      <c r="C73" s="24">
        <v>6455</v>
      </c>
      <c r="D73" s="24">
        <f t="shared" si="4"/>
        <v>6196</v>
      </c>
      <c r="E73" s="24">
        <v>31597</v>
      </c>
      <c r="F73" s="24">
        <v>114189</v>
      </c>
      <c r="G73" s="24">
        <f t="shared" si="5"/>
        <v>82592</v>
      </c>
    </row>
    <row r="74" spans="1:7" ht="12.75">
      <c r="A74" s="25" t="s">
        <v>14</v>
      </c>
      <c r="B74" s="24"/>
      <c r="C74" s="24"/>
      <c r="D74" s="24">
        <f t="shared" si="4"/>
        <v>0</v>
      </c>
      <c r="E74" s="24">
        <v>541</v>
      </c>
      <c r="F74" s="24">
        <v>606</v>
      </c>
      <c r="G74" s="24">
        <f t="shared" si="5"/>
        <v>65</v>
      </c>
    </row>
    <row r="75" spans="1:7" ht="12" customHeight="1">
      <c r="A75" s="25" t="s">
        <v>15</v>
      </c>
      <c r="B75" s="24">
        <v>210</v>
      </c>
      <c r="C75" s="24">
        <v>4584</v>
      </c>
      <c r="D75" s="24">
        <f t="shared" si="4"/>
        <v>4374</v>
      </c>
      <c r="E75" s="24">
        <v>663</v>
      </c>
      <c r="F75" s="24">
        <f>790+206</f>
        <v>996</v>
      </c>
      <c r="G75" s="24">
        <f t="shared" si="5"/>
        <v>333</v>
      </c>
    </row>
    <row r="76" spans="1:7" ht="12" customHeight="1">
      <c r="A76" s="26"/>
      <c r="B76" s="24"/>
      <c r="C76" s="24"/>
      <c r="D76" s="24">
        <f t="shared" si="4"/>
        <v>0</v>
      </c>
      <c r="E76" s="24"/>
      <c r="F76" s="24"/>
      <c r="G76" s="24">
        <f t="shared" si="5"/>
        <v>0</v>
      </c>
    </row>
    <row r="77" spans="1:7" ht="12.75">
      <c r="A77" s="23" t="s">
        <v>21</v>
      </c>
      <c r="B77" s="24">
        <v>877</v>
      </c>
      <c r="C77" s="24">
        <v>25173</v>
      </c>
      <c r="D77" s="24">
        <f t="shared" si="4"/>
        <v>24296</v>
      </c>
      <c r="E77" s="24">
        <v>61919</v>
      </c>
      <c r="F77" s="24">
        <v>114555</v>
      </c>
      <c r="G77" s="24">
        <f t="shared" si="5"/>
        <v>52636</v>
      </c>
    </row>
    <row r="78" spans="1:7" ht="12.75">
      <c r="A78" s="25" t="s">
        <v>13</v>
      </c>
      <c r="B78" s="24">
        <v>593</v>
      </c>
      <c r="C78" s="24"/>
      <c r="D78" s="24">
        <f t="shared" si="4"/>
        <v>-593</v>
      </c>
      <c r="E78" s="24">
        <v>32577</v>
      </c>
      <c r="F78" s="24">
        <v>58365</v>
      </c>
      <c r="G78" s="24">
        <f t="shared" si="5"/>
        <v>25788</v>
      </c>
    </row>
    <row r="79" spans="1:7" ht="13.5" customHeight="1">
      <c r="A79" s="23"/>
      <c r="B79" s="24"/>
      <c r="C79" s="24"/>
      <c r="D79" s="24">
        <f t="shared" si="4"/>
        <v>0</v>
      </c>
      <c r="E79" s="24"/>
      <c r="F79" s="24"/>
      <c r="G79" s="24">
        <f t="shared" si="5"/>
        <v>0</v>
      </c>
    </row>
    <row r="80" spans="1:7" ht="18" customHeight="1">
      <c r="A80" s="23" t="s">
        <v>22</v>
      </c>
      <c r="B80" s="24">
        <v>2762</v>
      </c>
      <c r="C80" s="24">
        <v>164</v>
      </c>
      <c r="D80" s="24">
        <f>C80-B80</f>
        <v>-2598</v>
      </c>
      <c r="E80" s="24">
        <v>378</v>
      </c>
      <c r="F80" s="30">
        <v>22365</v>
      </c>
      <c r="G80" s="24">
        <f t="shared" si="5"/>
        <v>21987</v>
      </c>
    </row>
    <row r="81" spans="1:7" ht="12.75" customHeight="1">
      <c r="A81" s="25" t="s">
        <v>14</v>
      </c>
      <c r="B81" s="24"/>
      <c r="C81" s="24"/>
      <c r="D81" s="24"/>
      <c r="E81" s="24">
        <v>280</v>
      </c>
      <c r="F81" s="30"/>
      <c r="G81" s="24">
        <f t="shared" si="5"/>
        <v>-280</v>
      </c>
    </row>
    <row r="82" spans="1:7" ht="12.75" customHeight="1">
      <c r="A82" s="25" t="s">
        <v>15</v>
      </c>
      <c r="B82" s="24"/>
      <c r="C82" s="24"/>
      <c r="D82" s="24"/>
      <c r="E82" s="24">
        <v>58</v>
      </c>
      <c r="F82" s="30">
        <v>70</v>
      </c>
      <c r="G82" s="24">
        <f t="shared" si="5"/>
        <v>12</v>
      </c>
    </row>
    <row r="83" spans="1:7" ht="12.75" customHeight="1">
      <c r="A83" s="25"/>
      <c r="B83" s="24"/>
      <c r="C83" s="24"/>
      <c r="D83" s="24">
        <f aca="true" t="shared" si="6" ref="D83:D98">C83-B83</f>
        <v>0</v>
      </c>
      <c r="E83" s="24"/>
      <c r="F83" s="24"/>
      <c r="G83" s="24">
        <f t="shared" si="5"/>
        <v>0</v>
      </c>
    </row>
    <row r="84" spans="1:7" ht="12.75">
      <c r="A84" s="23" t="s">
        <v>23</v>
      </c>
      <c r="B84" s="24">
        <v>15663</v>
      </c>
      <c r="C84" s="24">
        <v>24893</v>
      </c>
      <c r="D84" s="24">
        <f t="shared" si="6"/>
        <v>9230</v>
      </c>
      <c r="E84" s="24">
        <v>724456</v>
      </c>
      <c r="F84" s="24">
        <v>602119</v>
      </c>
      <c r="G84" s="24">
        <f t="shared" si="5"/>
        <v>-122337</v>
      </c>
    </row>
    <row r="85" spans="1:7" ht="11.25" customHeight="1">
      <c r="A85" s="25" t="s">
        <v>14</v>
      </c>
      <c r="B85" s="24"/>
      <c r="C85" s="24"/>
      <c r="D85" s="24">
        <f t="shared" si="6"/>
        <v>0</v>
      </c>
      <c r="E85" s="24">
        <v>2382</v>
      </c>
      <c r="F85" s="24">
        <v>2673</v>
      </c>
      <c r="G85" s="24">
        <f t="shared" si="5"/>
        <v>291</v>
      </c>
    </row>
    <row r="86" spans="1:7" ht="12.75">
      <c r="A86" s="25" t="s">
        <v>15</v>
      </c>
      <c r="B86" s="24"/>
      <c r="C86" s="24"/>
      <c r="D86" s="24">
        <f t="shared" si="6"/>
        <v>0</v>
      </c>
      <c r="E86" s="24">
        <v>8469</v>
      </c>
      <c r="F86" s="24">
        <f>3681+6317</f>
        <v>9998</v>
      </c>
      <c r="G86" s="24">
        <f t="shared" si="5"/>
        <v>1529</v>
      </c>
    </row>
    <row r="87" spans="1:7" ht="13.5" customHeight="1">
      <c r="A87" s="25"/>
      <c r="B87" s="24"/>
      <c r="C87" s="24"/>
      <c r="D87" s="24">
        <f t="shared" si="6"/>
        <v>0</v>
      </c>
      <c r="E87" s="24"/>
      <c r="F87" s="24"/>
      <c r="G87" s="24">
        <f t="shared" si="5"/>
        <v>0</v>
      </c>
    </row>
    <row r="88" spans="1:7" ht="15" customHeight="1">
      <c r="A88" s="23" t="s">
        <v>24</v>
      </c>
      <c r="B88" s="24">
        <v>17899</v>
      </c>
      <c r="C88" s="24">
        <v>13833</v>
      </c>
      <c r="D88" s="24">
        <f t="shared" si="6"/>
        <v>-4066</v>
      </c>
      <c r="E88" s="30"/>
      <c r="F88" s="30">
        <v>46</v>
      </c>
      <c r="G88" s="24">
        <f t="shared" si="5"/>
        <v>46</v>
      </c>
    </row>
    <row r="89" spans="1:7" ht="13.5" customHeight="1">
      <c r="A89" s="25"/>
      <c r="B89" s="24"/>
      <c r="C89" s="24"/>
      <c r="D89" s="24">
        <f t="shared" si="6"/>
        <v>0</v>
      </c>
      <c r="E89" s="24"/>
      <c r="F89" s="24"/>
      <c r="G89" s="24">
        <f t="shared" si="5"/>
        <v>0</v>
      </c>
    </row>
    <row r="90" spans="1:7" ht="15" customHeight="1">
      <c r="A90" s="23" t="s">
        <v>25</v>
      </c>
      <c r="B90" s="24">
        <v>2143</v>
      </c>
      <c r="C90" s="24">
        <v>2175</v>
      </c>
      <c r="D90" s="24">
        <f t="shared" si="6"/>
        <v>32</v>
      </c>
      <c r="E90" s="30"/>
      <c r="F90" s="30"/>
      <c r="G90" s="24">
        <f t="shared" si="5"/>
        <v>0</v>
      </c>
    </row>
    <row r="91" spans="1:7" ht="13.5" customHeight="1">
      <c r="A91" s="25"/>
      <c r="B91" s="24"/>
      <c r="C91" s="24"/>
      <c r="D91" s="24">
        <f t="shared" si="6"/>
        <v>0</v>
      </c>
      <c r="E91" s="24"/>
      <c r="F91" s="24"/>
      <c r="G91" s="24">
        <f t="shared" si="5"/>
        <v>0</v>
      </c>
    </row>
    <row r="92" spans="1:7" ht="12.75">
      <c r="A92" s="23" t="s">
        <v>26</v>
      </c>
      <c r="B92" s="24">
        <v>677058</v>
      </c>
      <c r="C92" s="24">
        <v>75526</v>
      </c>
      <c r="D92" s="24">
        <f t="shared" si="6"/>
        <v>-601532</v>
      </c>
      <c r="E92" s="30">
        <v>5340</v>
      </c>
      <c r="F92" s="30">
        <v>8145</v>
      </c>
      <c r="G92" s="24">
        <f t="shared" si="5"/>
        <v>2805</v>
      </c>
    </row>
    <row r="93" spans="1:7" ht="12" customHeight="1">
      <c r="A93" s="23"/>
      <c r="B93" s="24"/>
      <c r="C93" s="24"/>
      <c r="D93" s="24">
        <f t="shared" si="6"/>
        <v>0</v>
      </c>
      <c r="E93" s="24"/>
      <c r="F93" s="24"/>
      <c r="G93" s="24">
        <f aca="true" t="shared" si="7" ref="G93:G98">F93-E93</f>
        <v>0</v>
      </c>
    </row>
    <row r="94" spans="1:7" ht="12.75">
      <c r="A94" s="23" t="s">
        <v>27</v>
      </c>
      <c r="B94" s="24">
        <v>7342</v>
      </c>
      <c r="C94" s="24">
        <v>646</v>
      </c>
      <c r="D94" s="24">
        <f t="shared" si="6"/>
        <v>-6696</v>
      </c>
      <c r="E94" s="24">
        <v>5324</v>
      </c>
      <c r="F94" s="24">
        <v>4447</v>
      </c>
      <c r="G94" s="24">
        <f t="shared" si="7"/>
        <v>-877</v>
      </c>
    </row>
    <row r="95" spans="1:7" ht="12.75">
      <c r="A95" s="25" t="s">
        <v>28</v>
      </c>
      <c r="B95" s="24"/>
      <c r="C95" s="24"/>
      <c r="D95" s="24">
        <f t="shared" si="6"/>
        <v>0</v>
      </c>
      <c r="E95" s="24"/>
      <c r="F95" s="24"/>
      <c r="G95" s="24">
        <f t="shared" si="7"/>
        <v>0</v>
      </c>
    </row>
    <row r="96" spans="1:7" ht="12.75">
      <c r="A96" s="26"/>
      <c r="B96" s="24"/>
      <c r="C96" s="24"/>
      <c r="D96" s="24">
        <f t="shared" si="6"/>
        <v>0</v>
      </c>
      <c r="E96" s="24"/>
      <c r="F96" s="24"/>
      <c r="G96" s="24">
        <f t="shared" si="7"/>
        <v>0</v>
      </c>
    </row>
    <row r="97" spans="1:7" ht="12.75">
      <c r="A97" s="23" t="s">
        <v>29</v>
      </c>
      <c r="B97" s="24">
        <v>24</v>
      </c>
      <c r="C97" s="24">
        <v>5</v>
      </c>
      <c r="D97" s="24">
        <f t="shared" si="6"/>
        <v>-19</v>
      </c>
      <c r="E97" s="24">
        <v>4724</v>
      </c>
      <c r="F97" s="24">
        <v>7792</v>
      </c>
      <c r="G97" s="24">
        <f t="shared" si="7"/>
        <v>3068</v>
      </c>
    </row>
    <row r="98" spans="1:7" ht="12.75">
      <c r="A98" s="23"/>
      <c r="B98" s="24"/>
      <c r="C98" s="24"/>
      <c r="D98" s="24">
        <f t="shared" si="6"/>
        <v>0</v>
      </c>
      <c r="E98" s="24"/>
      <c r="F98" s="24"/>
      <c r="G98" s="24">
        <f t="shared" si="7"/>
        <v>0</v>
      </c>
    </row>
    <row r="99" spans="1:7" ht="12.75">
      <c r="A99" s="29"/>
      <c r="B99" s="24"/>
      <c r="C99" s="24"/>
      <c r="D99" s="24">
        <f>C99-B99</f>
        <v>0</v>
      </c>
      <c r="E99" s="24"/>
      <c r="F99" s="24"/>
      <c r="G99" s="24">
        <f>F99-E99</f>
        <v>0</v>
      </c>
    </row>
    <row r="100" spans="1:7" ht="12.75">
      <c r="A100" s="31" t="s">
        <v>30</v>
      </c>
      <c r="B100" s="24"/>
      <c r="C100" s="24"/>
      <c r="D100" s="24"/>
      <c r="E100" s="24"/>
      <c r="F100" s="24"/>
      <c r="G100" s="24"/>
    </row>
    <row r="101" spans="1:7" ht="12.75">
      <c r="A101" s="31" t="s">
        <v>31</v>
      </c>
      <c r="B101" s="24">
        <v>66517</v>
      </c>
      <c r="C101" s="24">
        <v>130832</v>
      </c>
      <c r="D101" s="24">
        <f>C101-B101</f>
        <v>64315</v>
      </c>
      <c r="E101" s="24">
        <v>16580</v>
      </c>
      <c r="F101" s="24">
        <v>17533</v>
      </c>
      <c r="G101" s="24">
        <f>F101-E101</f>
        <v>953</v>
      </c>
    </row>
    <row r="102" spans="1:7" ht="12.75">
      <c r="A102" s="25" t="s">
        <v>14</v>
      </c>
      <c r="B102" s="24"/>
      <c r="C102" s="24"/>
      <c r="D102" s="24">
        <f>C102-B102</f>
        <v>0</v>
      </c>
      <c r="E102" s="24">
        <v>446</v>
      </c>
      <c r="F102" s="24">
        <v>495</v>
      </c>
      <c r="G102" s="24">
        <f>F102-E102</f>
        <v>49</v>
      </c>
    </row>
    <row r="103" spans="1:7" ht="12.75">
      <c r="A103" s="25" t="s">
        <v>36</v>
      </c>
      <c r="B103" s="30"/>
      <c r="C103" s="24"/>
      <c r="D103" s="24">
        <f>C103-B103</f>
        <v>0</v>
      </c>
      <c r="E103" s="30">
        <v>1586</v>
      </c>
      <c r="F103" s="30">
        <f>1106+28</f>
        <v>1134</v>
      </c>
      <c r="G103" s="24">
        <f>F103-E103</f>
        <v>-452</v>
      </c>
    </row>
    <row r="104" spans="1:7" s="4" customFormat="1" ht="12.75" customHeight="1">
      <c r="A104" s="11"/>
      <c r="B104" s="32"/>
      <c r="C104" s="32"/>
      <c r="D104" s="32"/>
      <c r="E104" s="32"/>
      <c r="F104" s="32"/>
      <c r="G104" s="32"/>
    </row>
    <row r="105" spans="1:7" s="8" customFormat="1" ht="12.75">
      <c r="A105" s="33" t="s">
        <v>32</v>
      </c>
      <c r="B105" s="34">
        <f aca="true" t="shared" si="8" ref="B105:G105">B10+B13+B17+B21+B27+B29+B33+B37+B41+B45+B49+B52+B56+B60+B65+B69+B73+B77+B80+B84+B88+B90+B92+B94+B97+B101</f>
        <v>34849117</v>
      </c>
      <c r="C105" s="34">
        <f t="shared" si="8"/>
        <v>56911482</v>
      </c>
      <c r="D105" s="34">
        <f t="shared" si="8"/>
        <v>22062365</v>
      </c>
      <c r="E105" s="34">
        <f t="shared" si="8"/>
        <v>185494164</v>
      </c>
      <c r="F105" s="34">
        <f t="shared" si="8"/>
        <v>202093516</v>
      </c>
      <c r="G105" s="34">
        <f t="shared" si="8"/>
        <v>16599352</v>
      </c>
    </row>
    <row r="106" spans="1:7" s="4" customFormat="1" ht="13.5">
      <c r="A106" s="35" t="s">
        <v>33</v>
      </c>
      <c r="B106" s="11"/>
      <c r="C106" s="11"/>
      <c r="D106" s="11"/>
      <c r="E106" s="11"/>
      <c r="F106" s="11"/>
      <c r="G106" s="11"/>
    </row>
    <row r="107" spans="1:7" s="4" customFormat="1" ht="12" customHeight="1">
      <c r="A107" s="35" t="s">
        <v>34</v>
      </c>
      <c r="B107" s="34">
        <f>B18+B23+B34+B38+B42+B46+B53+B57+B62+B66+B85+B38+B70+B102</f>
        <v>10005</v>
      </c>
      <c r="C107" s="34">
        <f>C11+C14+C18+C23+C30+C34+C38+C42+C46+C53+C57+C62+C66+C70+C74+C81+C102</f>
        <v>10770</v>
      </c>
      <c r="D107" s="34">
        <f>D14+D18+D23+D30+D34+D38+D42+D46+D53+D57+D62+D66+D70+D74+D81+D85+D102</f>
        <v>765</v>
      </c>
      <c r="E107" s="34">
        <f>E11+E14+E18+E23+E30+E34+E38+E42+E46+E53+E57+E62+E66+E70+E74+E81+E85+E102</f>
        <v>242758</v>
      </c>
      <c r="F107" s="34">
        <f>F11+F14+F18+F23+F30+F34+F38+F42+F46+F53+F57+F62+F66+F70+F74+F81+F85+F102</f>
        <v>260400</v>
      </c>
      <c r="G107" s="34">
        <f>G11+G14+G18+G23+G30+G34+G38+G42+G46+G53+G57+G62+G66+G70+G74+G81+G85+G102</f>
        <v>17642</v>
      </c>
    </row>
    <row r="108" spans="1:7" s="4" customFormat="1" ht="1.5" customHeight="1" hidden="1">
      <c r="A108" s="35"/>
      <c r="B108" s="34">
        <v>0</v>
      </c>
      <c r="C108" s="34" t="e">
        <f>C24+#REF!+#REF!+#REF!+#REF!+#REF!</f>
        <v>#REF!</v>
      </c>
      <c r="D108" s="34" t="e">
        <f>D24+#REF!+#REF!+#REF!+#REF!+#REF!</f>
        <v>#REF!</v>
      </c>
      <c r="E108" s="34">
        <v>0</v>
      </c>
      <c r="F108" s="34" t="e">
        <f>F24+#REF!+#REF!+#REF!+#REF!+#REF!+#REF!</f>
        <v>#REF!</v>
      </c>
      <c r="G108" s="34" t="e">
        <f>G24+#REF!+#REF!+#REF!+#REF!+#REF!</f>
        <v>#REF!</v>
      </c>
    </row>
    <row r="109" spans="1:7" s="4" customFormat="1" ht="13.5">
      <c r="A109" s="35" t="s">
        <v>15</v>
      </c>
      <c r="B109" s="34">
        <f>B12+B15+B19+B25+B31+B35+B39+B43+B47+B50+B54+B58+B63+B67+B71+B75+B78+B82+B86+B95+B103</f>
        <v>754765</v>
      </c>
      <c r="C109" s="34">
        <f>C12+C15+C19+C25+C31+C35+C39+C43+C47+C50+C54+C58+C63+C67+C71+C75+C78+C82+C86+C95+C103</f>
        <v>738766</v>
      </c>
      <c r="D109" s="34">
        <f>D15+D19+D25+D31+D35+D39+D43+D47+D50+D54+D58+D63+D67+D71+D75+D78+D82+D86+D95+D103</f>
        <v>-15999</v>
      </c>
      <c r="E109" s="34">
        <f>E12+E15+E19+E25+E31+E35+E39+E43+E47+E50+E54+E58+E63+E67+E71+E75+E78+E82+E86+E95+E103</f>
        <v>3404519</v>
      </c>
      <c r="F109" s="34">
        <f>F12+F15+F19+F25+F31+F35+F39+F43+F47+F50+F54+F58+F63+F67+F71+F75+F78+F82+F86+F95+F103</f>
        <v>3343440</v>
      </c>
      <c r="G109" s="34">
        <f>G15+G19+G25+G31+G35+G39+G43+G47+G50+G54+G58+G63+G67+G71+G75+G78+G82+G86+G103</f>
        <v>-72382</v>
      </c>
    </row>
    <row r="110" spans="1:7" ht="12.75">
      <c r="A110" s="11"/>
      <c r="B110" s="32"/>
      <c r="C110" s="32"/>
      <c r="D110" s="32"/>
      <c r="E110" s="32"/>
      <c r="F110" s="32"/>
      <c r="G110" s="32"/>
    </row>
    <row r="111" spans="1:7" ht="12.75">
      <c r="A111" s="11" t="s">
        <v>35</v>
      </c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1:7" ht="15">
      <c r="A113" s="36"/>
      <c r="B113" s="11"/>
      <c r="C113" s="11"/>
      <c r="D113" s="11"/>
      <c r="E113" s="11"/>
      <c r="F113" s="11"/>
      <c r="G113" s="36"/>
    </row>
    <row r="114" s="9" customFormat="1" ht="14.25"/>
    <row r="117" spans="1:5" ht="14.25">
      <c r="A117" s="9"/>
      <c r="B117" s="9"/>
      <c r="C117" s="9"/>
      <c r="D117" s="9"/>
      <c r="E117" s="9"/>
    </row>
    <row r="118" spans="1:5" ht="14.25">
      <c r="A118" s="9"/>
      <c r="B118" s="9"/>
      <c r="C118" s="9"/>
      <c r="D118" s="9"/>
      <c r="E118" s="9"/>
    </row>
    <row r="119" s="9" customFormat="1" ht="14.25"/>
  </sheetData>
  <mergeCells count="1">
    <mergeCell ref="A4:G4"/>
  </mergeCells>
  <printOptions horizontalCentered="1"/>
  <pageMargins left="0.9448818897637796" right="0" top="0.8267716535433072" bottom="0.2755905511811024" header="0.5118110236220472" footer="0.5118110236220472"/>
  <pageSetup firstPageNumber="26" useFirstPageNumber="1" horizontalDpi="300" verticalDpi="300" orientation="portrait" paperSize="9" scale="82" r:id="rId1"/>
  <headerFooter alignWithMargins="0">
    <oddFooter>&amp;R&amp;P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cp:lastPrinted>2003-06-28T16:22:42Z</cp:lastPrinted>
  <dcterms:created xsi:type="dcterms:W3CDTF">2002-05-23T07:25:39Z</dcterms:created>
  <dcterms:modified xsi:type="dcterms:W3CDTF">2003-06-27T13:18:35Z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