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2002" sheetId="1" r:id="rId1"/>
  </sheets>
  <definedNames>
    <definedName name="_xlnm.Print_Titles" localSheetId="0">'2002'!$4:$7</definedName>
  </definedNames>
  <calcPr fullCalcOnLoad="1"/>
</workbook>
</file>

<file path=xl/comments1.xml><?xml version="1.0" encoding="utf-8"?>
<comments xmlns="http://schemas.openxmlformats.org/spreadsheetml/2006/main">
  <authors>
    <author>VinetaP</author>
  </authors>
  <commentList>
    <comment ref="C90" authorId="0">
      <text>
        <r>
          <rPr>
            <sz val="8"/>
            <rFont val="Tahoma"/>
            <family val="0"/>
          </rPr>
          <t>+18779 - Blavu rajona padome- pansionātā izmaksātās pensijas</t>
        </r>
      </text>
    </comment>
    <comment ref="C106" authorId="0">
      <text>
        <r>
          <rPr>
            <sz val="8"/>
            <rFont val="Tahoma"/>
            <family val="0"/>
          </rPr>
          <t xml:space="preserve"> Kuldīgas rajona padome samazināja atmaksas - 30348, nepareizi iegrāmatojusi 2000.gadā
-1770 Gulbenes rajona Tirzas pag.</t>
        </r>
      </text>
    </comment>
    <comment ref="C8" authorId="0">
      <text>
        <r>
          <rPr>
            <sz val="8"/>
            <rFont val="Tahoma"/>
            <family val="0"/>
          </rPr>
          <t>Maļinova +7335,
Straupe -311, Balvu rajona padome +19191,
Ventpisls -8</t>
        </r>
      </text>
    </comment>
  </commentList>
</comments>
</file>

<file path=xl/sharedStrings.xml><?xml version="1.0" encoding="utf-8"?>
<sst xmlns="http://schemas.openxmlformats.org/spreadsheetml/2006/main" count="182" uniqueCount="106">
  <si>
    <t>(latos)</t>
  </si>
  <si>
    <t>Rādītāju nosaukums</t>
  </si>
  <si>
    <t>Dabas resursu nodoklis</t>
  </si>
  <si>
    <t>Īpašā kārtībā noteiktie iestāžu ieņēmumi</t>
  </si>
  <si>
    <t>Maksas pakalpojumi un citi pašu ieņēmumi</t>
  </si>
  <si>
    <t>Privatizācijas fonds</t>
  </si>
  <si>
    <t>Autoceļu fonds</t>
  </si>
  <si>
    <t xml:space="preserve">Sociālās aprūpes iestādēs dzīvojošo pensijas </t>
  </si>
  <si>
    <t>Pārējie</t>
  </si>
  <si>
    <t>Atalgojumi</t>
  </si>
  <si>
    <t>Valsts sociālās apdrošināšanas obligātās iemaksas</t>
  </si>
  <si>
    <t>Komandējumu un dienesta braucienu izdevumi</t>
  </si>
  <si>
    <t>Pakalpojumu apmaksa</t>
  </si>
  <si>
    <t>Materiālu, energoresursu, ūdens un inventāra vērtībā līdz 50 Ls par vienību iegāde</t>
  </si>
  <si>
    <t>Grāmatu un žurnālu iegāde</t>
  </si>
  <si>
    <t>IV. PAVISAM IZDEVUMI, TĪRIE AIZDEVUMI (II+III)</t>
  </si>
  <si>
    <t>Naudas līdzekļu atlikums gada sākumā</t>
  </si>
  <si>
    <t>Naudas līdzekļu atlikums gada beigās</t>
  </si>
  <si>
    <t>2001.gada plāns</t>
  </si>
  <si>
    <t>x</t>
  </si>
  <si>
    <t>Subsīdijas</t>
  </si>
  <si>
    <t>Mērķdotācijas pašvaldību budžetiem</t>
  </si>
  <si>
    <t>Dotācijas iestādēm, organizācijām un uzņēmumiem</t>
  </si>
  <si>
    <t>Dotācijas iedzīvotājiem</t>
  </si>
  <si>
    <t>Pašvaldību budžeta uzturēšanas izdevumu transferti</t>
  </si>
  <si>
    <t>2. Kārtējie izdevumi - kopā</t>
  </si>
  <si>
    <t>4. Subsīdijas un dotācijas</t>
  </si>
  <si>
    <t>1. Uzturēšanas izdevumi (2+3+4)</t>
  </si>
  <si>
    <t>5. Izdevumi kapitālieguldījumiem (6+7+8)</t>
  </si>
  <si>
    <t>6. Kapitālie izdevumi</t>
  </si>
  <si>
    <t>7. Zemes iegāde</t>
  </si>
  <si>
    <t>8. Investīcijas</t>
  </si>
  <si>
    <t>9. Tīrie aizdevumi</t>
  </si>
  <si>
    <t>Valsts (pašvaldību) budžeta aizdevumi</t>
  </si>
  <si>
    <t>Valsts (pašvaldību) budžeta aizdevumu atmaksas</t>
  </si>
  <si>
    <t>3. Maksājumi par aizņēmumiem un 
    kredītiem</t>
  </si>
  <si>
    <t xml:space="preserve">   Aizdevumi cita līmeņa budžetiem</t>
  </si>
  <si>
    <t xml:space="preserve">    t.sk. aizdevumi pašvaldību budžetiem</t>
  </si>
  <si>
    <t xml:space="preserve">   Aizdevumi citiem uzņēmumeim un iestādēm</t>
  </si>
  <si>
    <t xml:space="preserve">   Aizdevumi pārējiem</t>
  </si>
  <si>
    <t xml:space="preserve">   Atmaksas no cita līmeņa budžetiem</t>
  </si>
  <si>
    <t xml:space="preserve">   Atmaksas no citiem uzņēmumiem un iestādēm</t>
  </si>
  <si>
    <t xml:space="preserve">   Atmaksas no pārējiem aizdevumiem</t>
  </si>
  <si>
    <t xml:space="preserve">    t.sk. atmaksas no pašvaldību budžetiem</t>
  </si>
  <si>
    <t>Klasifikā-cijas kods</t>
  </si>
  <si>
    <t>2000.gada kases izpilde *</t>
  </si>
  <si>
    <t>Kopsavilkums par pašvaldību speciālā budžeta izpildi 2002.gadā</t>
  </si>
  <si>
    <t>Apstiprināts budžetā</t>
  </si>
  <si>
    <t>Naudas plūsma</t>
  </si>
  <si>
    <t>2002.gadā</t>
  </si>
  <si>
    <t>2001.gadā</t>
  </si>
  <si>
    <t>Izpilde pēc uzkrāšanas principa</t>
  </si>
  <si>
    <t>KOPĀ IZDEVUMI PĒC EKONOMISKĀS KLASIFIKĀCIJAS (1+5+9)</t>
  </si>
  <si>
    <t>Kredītu procentu nomaksa</t>
  </si>
  <si>
    <t>Kredītu procentu nomaksa par pašvaldību ņemtajiem aizņēmumiem no Valsts \kases</t>
  </si>
  <si>
    <t>Kredītu procentu nomaksa pārējām organizācijām</t>
  </si>
  <si>
    <t>Procentu nomaksa komercbankām par ņemto līzingu</t>
  </si>
  <si>
    <t>t.sk. pašvaldību budžetu transferti kapitālajiem izdevumiem</t>
  </si>
  <si>
    <t>t.sk. pašvaldību budžetu transferti investīcijām</t>
  </si>
  <si>
    <t xml:space="preserve">KOPĀ - IZDEVUMI PA BUDŽETA VEIDIEM  </t>
  </si>
  <si>
    <t>I.  IEŅĒMUMI KOPĀ</t>
  </si>
  <si>
    <t>Dabas resursu nodokļa fonds</t>
  </si>
  <si>
    <t>no tiem:   saņemtie valsts budžeta transferta pārskaitījumi (no Valsts Autoceļu fonda autoceļu (ielu) fonda )</t>
  </si>
  <si>
    <t>saņemtie rajona padomes transferta pārskaitījumi no Valsts Autoceļu fonda pašvaldību autoceļu (ielu) fondiem</t>
  </si>
  <si>
    <t>saņemtie valsts budžeta transferta pārskaitījumi (no Valsts Autoceļu fonda pasažieru regulārajiem pārvadājumiem ar autobusiem )</t>
  </si>
  <si>
    <t xml:space="preserve">saņemtie rajona padomes transferta pārskaitījumi no Valsts Autoceļu fonda pasažieru regulārajiem pārvadājumiem ar autobusiem </t>
  </si>
  <si>
    <t>saņemtie pašvaldību budžetu transferta pārskaitījumi (no pašvaldību pašu līdzekļiem)</t>
  </si>
  <si>
    <t>citi saņemtie valsts budžeta transferta pārskaitījumi</t>
  </si>
  <si>
    <t xml:space="preserve">Īpašā kārtībā noteiktie iestāžu ieņēmumi </t>
  </si>
  <si>
    <t>Sociālās aprūpes iestādēs dzīvojošo pensijas</t>
  </si>
  <si>
    <t>no tiem: saņemtie valsts budžeta transferta pārskaitījumi</t>
  </si>
  <si>
    <t>saņemtie pašvaldību budžetu transferta pārskaitījumi</t>
  </si>
  <si>
    <t>Pārējie speciālā budžeta līdzekļi</t>
  </si>
  <si>
    <t xml:space="preserve">II. IZDEVUMI PĒC VALDĪBAS FUNKCIJĀM </t>
  </si>
  <si>
    <t>01.000.</t>
  </si>
  <si>
    <t>Izpildvaras un likumdošanas varas institūcijas, finansu lietas, ārlietas</t>
  </si>
  <si>
    <t>02.000.</t>
  </si>
  <si>
    <t>Aizsardzība</t>
  </si>
  <si>
    <t>03.000.</t>
  </si>
  <si>
    <t>Sabiedriskā kārtība un drošība, tiesību aizsardzība</t>
  </si>
  <si>
    <t>04.000</t>
  </si>
  <si>
    <t>Izglītība</t>
  </si>
  <si>
    <t>05.000</t>
  </si>
  <si>
    <t>Veselības aprūpe</t>
  </si>
  <si>
    <t>06.000</t>
  </si>
  <si>
    <t>Sociālā apdrošināšana un sociālā nodrošināšana</t>
  </si>
  <si>
    <t>07.000</t>
  </si>
  <si>
    <t>Dzīvokļu un komunālā saimniecība, vides aizsardzība</t>
  </si>
  <si>
    <t>08.000</t>
  </si>
  <si>
    <t>Brīvais laiks, sports , kultūra un reliģija</t>
  </si>
  <si>
    <t>09.000</t>
  </si>
  <si>
    <t>Kurināmā un enerģētikas dienesti un pasākumi</t>
  </si>
  <si>
    <t>10.000</t>
  </si>
  <si>
    <t>Lauksaimniecība (zemkopība), mežkopība un zvejniecība</t>
  </si>
  <si>
    <t>11.000</t>
  </si>
  <si>
    <t>Iegūstošā rūpniecība, rūpniecība, celtniecība, derīgie izrakteņi</t>
  </si>
  <si>
    <t>12.000</t>
  </si>
  <si>
    <t>Transports, sakari</t>
  </si>
  <si>
    <t>13.000</t>
  </si>
  <si>
    <t>Pārējā ekonomiskā darbība un dienesti</t>
  </si>
  <si>
    <t>14.000</t>
  </si>
  <si>
    <t>Pārējie izdevumi, kas nav atspoguļoti pamatgrupās</t>
  </si>
  <si>
    <t>14.320</t>
  </si>
  <si>
    <t xml:space="preserve">Norēķini ar pašvaldību budžetiem </t>
  </si>
  <si>
    <t>Budžeta fiskālais deficīts (-) vai pārsniegums (+)</t>
  </si>
  <si>
    <t>36.pielikums</t>
  </si>
</sst>
</file>

<file path=xl/styles.xml><?xml version="1.0" encoding="utf-8"?>
<styleSheet xmlns="http://schemas.openxmlformats.org/spreadsheetml/2006/main">
  <numFmts count="8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</numFmts>
  <fonts count="9">
    <font>
      <sz val="10"/>
      <name val="Arial"/>
      <family val="0"/>
    </font>
    <font>
      <sz val="8"/>
      <name val="Tahoma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/>
    </xf>
    <xf numFmtId="0" fontId="4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Alignment="1">
      <alignment wrapText="1"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wrapText="1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3" fontId="2" fillId="0" borderId="0" xfId="0" applyNumberFormat="1" applyFont="1" applyFill="1" applyAlignment="1">
      <alignment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Alignment="1">
      <alignment wrapText="1"/>
    </xf>
    <xf numFmtId="3" fontId="3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tabSelected="1" workbookViewId="0" topLeftCell="A1">
      <selection activeCell="A2" sqref="A2:I2"/>
    </sheetView>
  </sheetViews>
  <sheetFormatPr defaultColWidth="9.140625" defaultRowHeight="12.75"/>
  <cols>
    <col min="1" max="1" width="9.140625" style="1" customWidth="1"/>
    <col min="2" max="2" width="40.00390625" style="2" customWidth="1"/>
    <col min="3" max="3" width="10.421875" style="3" hidden="1" customWidth="1"/>
    <col min="4" max="4" width="12.140625" style="3" hidden="1" customWidth="1"/>
    <col min="5" max="6" width="12.140625" style="3" customWidth="1"/>
    <col min="7" max="7" width="11.140625" style="3" bestFit="1" customWidth="1"/>
    <col min="8" max="8" width="11.140625" style="3" customWidth="1"/>
    <col min="9" max="9" width="11.8515625" style="3" customWidth="1"/>
    <col min="10" max="10" width="9.140625" style="3" customWidth="1"/>
    <col min="11" max="16384" width="9.140625" style="1" customWidth="1"/>
  </cols>
  <sheetData>
    <row r="1" ht="15.75">
      <c r="I1" s="34" t="s">
        <v>105</v>
      </c>
    </row>
    <row r="2" spans="1:9" ht="15.75" customHeight="1">
      <c r="A2" s="36" t="s">
        <v>46</v>
      </c>
      <c r="B2" s="36"/>
      <c r="C2" s="36"/>
      <c r="D2" s="36"/>
      <c r="E2" s="36"/>
      <c r="F2" s="36"/>
      <c r="G2" s="36"/>
      <c r="H2" s="36"/>
      <c r="I2" s="36"/>
    </row>
    <row r="3" spans="2:9" ht="16.5" customHeight="1">
      <c r="B3" s="4"/>
      <c r="C3" s="4"/>
      <c r="D3" s="4"/>
      <c r="E3" s="4"/>
      <c r="F3" s="4"/>
      <c r="G3" s="4"/>
      <c r="H3" s="4"/>
      <c r="I3" s="4"/>
    </row>
    <row r="4" ht="12.75">
      <c r="I4" s="5" t="s">
        <v>0</v>
      </c>
    </row>
    <row r="5" spans="1:9" ht="33.75" customHeight="1">
      <c r="A5" s="38" t="s">
        <v>44</v>
      </c>
      <c r="B5" s="38" t="s">
        <v>1</v>
      </c>
      <c r="C5" s="6" t="s">
        <v>45</v>
      </c>
      <c r="D5" s="6" t="s">
        <v>18</v>
      </c>
      <c r="E5" s="6" t="s">
        <v>47</v>
      </c>
      <c r="F5" s="37" t="s">
        <v>48</v>
      </c>
      <c r="G5" s="37"/>
      <c r="H5" s="37" t="s">
        <v>51</v>
      </c>
      <c r="I5" s="37"/>
    </row>
    <row r="6" spans="1:9" ht="12.75">
      <c r="A6" s="38"/>
      <c r="B6" s="38"/>
      <c r="C6" s="6"/>
      <c r="D6" s="6"/>
      <c r="E6" s="7"/>
      <c r="F6" s="6" t="s">
        <v>49</v>
      </c>
      <c r="G6" s="6" t="s">
        <v>50</v>
      </c>
      <c r="H6" s="6" t="s">
        <v>49</v>
      </c>
      <c r="I6" s="6" t="s">
        <v>50</v>
      </c>
    </row>
    <row r="7" ht="12.75"/>
    <row r="8" spans="1:9" ht="12.75">
      <c r="A8" s="35" t="s">
        <v>60</v>
      </c>
      <c r="B8" s="35"/>
      <c r="C8" s="8" t="e">
        <f>SUM(#REF!,#REF!)</f>
        <v>#REF!</v>
      </c>
      <c r="D8" s="9" t="e">
        <f>SUM(#REF!,#REF!)</f>
        <v>#REF!</v>
      </c>
      <c r="E8" s="9">
        <f>SUM(E10,E14,E18,E28,E34)</f>
        <v>52662596</v>
      </c>
      <c r="F8" s="9">
        <f>SUM(F10,F14,F18,F28,F34)</f>
        <v>53438917</v>
      </c>
      <c r="G8" s="9">
        <f>SUM(G10,G14,G18,G28,G34)</f>
        <v>40392261</v>
      </c>
      <c r="H8" s="9">
        <f>SUM(H10,H14,H18,H28,H34)</f>
        <v>65292720</v>
      </c>
      <c r="I8" s="9">
        <f>SUM(I10,I14,I18,I28,I34)</f>
        <v>45313056</v>
      </c>
    </row>
    <row r="9" spans="3:9" ht="12.75">
      <c r="C9" s="8"/>
      <c r="D9" s="8"/>
      <c r="E9" s="8"/>
      <c r="F9" s="8"/>
      <c r="G9" s="8"/>
      <c r="H9" s="8"/>
      <c r="I9" s="8"/>
    </row>
    <row r="10" spans="2:9" ht="12.75">
      <c r="B10" s="10" t="s">
        <v>5</v>
      </c>
      <c r="C10" s="8"/>
      <c r="D10" s="8"/>
      <c r="E10" s="8">
        <f>SUM(E11:E12)</f>
        <v>12295584</v>
      </c>
      <c r="F10" s="8">
        <f>SUM(F11:F12)</f>
        <v>11821532</v>
      </c>
      <c r="G10" s="8">
        <v>11698497</v>
      </c>
      <c r="H10" s="8">
        <f>SUM(H11:H12)</f>
        <v>17791887</v>
      </c>
      <c r="I10" s="8">
        <v>16223609</v>
      </c>
    </row>
    <row r="11" spans="2:9" ht="13.5">
      <c r="B11" s="2" t="s">
        <v>3</v>
      </c>
      <c r="C11" s="11"/>
      <c r="D11" s="11"/>
      <c r="E11" s="12">
        <v>12125655</v>
      </c>
      <c r="F11" s="12">
        <v>11644409</v>
      </c>
      <c r="G11" s="13" t="s">
        <v>19</v>
      </c>
      <c r="H11" s="12">
        <v>17622447</v>
      </c>
      <c r="I11" s="13" t="s">
        <v>19</v>
      </c>
    </row>
    <row r="12" spans="2:9" ht="25.5">
      <c r="B12" s="2" t="s">
        <v>4</v>
      </c>
      <c r="C12" s="11"/>
      <c r="D12" s="11"/>
      <c r="E12" s="12">
        <v>169929</v>
      </c>
      <c r="F12" s="12">
        <v>177123</v>
      </c>
      <c r="G12" s="13" t="s">
        <v>19</v>
      </c>
      <c r="H12" s="12">
        <v>169440</v>
      </c>
      <c r="I12" s="13" t="s">
        <v>19</v>
      </c>
    </row>
    <row r="13" spans="3:9" ht="12.75">
      <c r="C13" s="8"/>
      <c r="D13" s="8"/>
      <c r="E13" s="8"/>
      <c r="F13" s="8"/>
      <c r="G13" s="8"/>
      <c r="H13" s="8"/>
      <c r="I13" s="8"/>
    </row>
    <row r="14" spans="2:9" ht="12.75">
      <c r="B14" s="10" t="s">
        <v>61</v>
      </c>
      <c r="C14" s="8"/>
      <c r="D14" s="8"/>
      <c r="E14" s="8">
        <f>SUM(E15:E16)</f>
        <v>1968095</v>
      </c>
      <c r="F14" s="8">
        <f>SUM(F15:F16)</f>
        <v>2179255</v>
      </c>
      <c r="G14" s="8">
        <v>1894155</v>
      </c>
      <c r="H14" s="8">
        <f>SUM(H15:H16)</f>
        <v>2205627</v>
      </c>
      <c r="I14" s="8">
        <v>1899477</v>
      </c>
    </row>
    <row r="15" spans="2:9" ht="12.75">
      <c r="B15" s="2" t="s">
        <v>3</v>
      </c>
      <c r="C15" s="8"/>
      <c r="D15" s="8"/>
      <c r="E15" s="12">
        <v>1904481</v>
      </c>
      <c r="F15" s="12">
        <v>2113857</v>
      </c>
      <c r="G15" s="13" t="s">
        <v>19</v>
      </c>
      <c r="H15" s="12">
        <v>2187486</v>
      </c>
      <c r="I15" s="13" t="s">
        <v>19</v>
      </c>
    </row>
    <row r="16" spans="2:9" ht="25.5">
      <c r="B16" s="2" t="s">
        <v>4</v>
      </c>
      <c r="C16" s="8"/>
      <c r="D16" s="8"/>
      <c r="E16" s="12">
        <v>63614</v>
      </c>
      <c r="F16" s="12">
        <v>65398</v>
      </c>
      <c r="G16" s="13" t="s">
        <v>19</v>
      </c>
      <c r="H16" s="12">
        <v>18141</v>
      </c>
      <c r="I16" s="13" t="s">
        <v>19</v>
      </c>
    </row>
    <row r="17" spans="3:9" ht="12.75">
      <c r="C17" s="8"/>
      <c r="D17" s="8"/>
      <c r="E17" s="8"/>
      <c r="F17" s="8"/>
      <c r="G17" s="8"/>
      <c r="H17" s="8"/>
      <c r="I17" s="8"/>
    </row>
    <row r="18" spans="2:9" ht="12.75">
      <c r="B18" s="10" t="s">
        <v>6</v>
      </c>
      <c r="C18" s="8"/>
      <c r="D18" s="8"/>
      <c r="E18" s="8">
        <f>SUM(E19,E26)</f>
        <v>27765112</v>
      </c>
      <c r="F18" s="8">
        <f>SUM(F19,F26)</f>
        <v>28549954</v>
      </c>
      <c r="G18" s="8">
        <v>14785048</v>
      </c>
      <c r="H18" s="8">
        <f>SUM(H19,H26)</f>
        <v>27985712</v>
      </c>
      <c r="I18" s="8">
        <v>15022780</v>
      </c>
    </row>
    <row r="19" spans="1:10" ht="12.75">
      <c r="A19" s="14"/>
      <c r="B19" s="14" t="s">
        <v>68</v>
      </c>
      <c r="C19" s="15"/>
      <c r="D19" s="15"/>
      <c r="E19" s="16">
        <v>27720862</v>
      </c>
      <c r="F19" s="16">
        <v>28493797</v>
      </c>
      <c r="G19" s="16">
        <f>SUM(G20:G24)</f>
        <v>10033533</v>
      </c>
      <c r="H19" s="16">
        <v>27927139</v>
      </c>
      <c r="I19" s="16">
        <f>SUM(I20:I24)</f>
        <v>9801022</v>
      </c>
      <c r="J19" s="16"/>
    </row>
    <row r="20" spans="1:10" ht="38.25">
      <c r="A20" s="14"/>
      <c r="B20" s="28" t="s">
        <v>62</v>
      </c>
      <c r="C20" s="15"/>
      <c r="D20" s="15"/>
      <c r="E20" s="16">
        <v>16275244</v>
      </c>
      <c r="F20" s="16">
        <v>16462855</v>
      </c>
      <c r="G20" s="16">
        <v>7211534</v>
      </c>
      <c r="H20" s="16">
        <v>16046353</v>
      </c>
      <c r="I20" s="16">
        <v>7094462</v>
      </c>
      <c r="J20" s="16"/>
    </row>
    <row r="21" spans="1:10" ht="38.25">
      <c r="A21" s="14"/>
      <c r="B21" s="28" t="s">
        <v>63</v>
      </c>
      <c r="C21" s="15"/>
      <c r="D21" s="15"/>
      <c r="E21" s="16">
        <v>7496286</v>
      </c>
      <c r="F21" s="16">
        <v>7954200</v>
      </c>
      <c r="G21" s="17" t="s">
        <v>19</v>
      </c>
      <c r="H21" s="17">
        <v>7855471</v>
      </c>
      <c r="I21" s="17" t="s">
        <v>19</v>
      </c>
      <c r="J21" s="16"/>
    </row>
    <row r="22" spans="1:10" ht="51">
      <c r="A22" s="14"/>
      <c r="B22" s="28" t="s">
        <v>64</v>
      </c>
      <c r="C22" s="15"/>
      <c r="D22" s="15"/>
      <c r="E22" s="16">
        <v>3741281</v>
      </c>
      <c r="F22" s="16">
        <v>3834810</v>
      </c>
      <c r="G22" s="16">
        <v>1966229</v>
      </c>
      <c r="H22" s="16">
        <v>3891657</v>
      </c>
      <c r="I22" s="16">
        <v>1848422</v>
      </c>
      <c r="J22" s="16"/>
    </row>
    <row r="23" spans="1:10" ht="51">
      <c r="A23" s="14"/>
      <c r="B23" s="28" t="s">
        <v>65</v>
      </c>
      <c r="C23" s="15"/>
      <c r="D23" s="15"/>
      <c r="E23" s="16">
        <v>135072</v>
      </c>
      <c r="F23" s="16">
        <v>127712</v>
      </c>
      <c r="G23" s="17" t="s">
        <v>19</v>
      </c>
      <c r="H23" s="17">
        <v>128303</v>
      </c>
      <c r="I23" s="17" t="s">
        <v>19</v>
      </c>
      <c r="J23" s="16"/>
    </row>
    <row r="24" spans="1:10" ht="38.25">
      <c r="A24" s="14"/>
      <c r="B24" s="28" t="s">
        <v>66</v>
      </c>
      <c r="C24" s="15"/>
      <c r="D24" s="15"/>
      <c r="E24" s="16">
        <v>34347</v>
      </c>
      <c r="F24" s="16">
        <v>14554</v>
      </c>
      <c r="G24" s="16">
        <f>112666+589440+30+13196+140438</f>
        <v>855770</v>
      </c>
      <c r="H24" s="16">
        <v>9529</v>
      </c>
      <c r="I24" s="16">
        <f>126736+579998+30+13196+138178</f>
        <v>858138</v>
      </c>
      <c r="J24" s="16"/>
    </row>
    <row r="25" spans="1:10" ht="25.5">
      <c r="A25" s="14"/>
      <c r="B25" s="28" t="s">
        <v>67</v>
      </c>
      <c r="C25" s="15"/>
      <c r="D25" s="15"/>
      <c r="E25" s="16">
        <v>39594</v>
      </c>
      <c r="F25" s="16">
        <v>39637</v>
      </c>
      <c r="G25" s="17">
        <f>9229660-G20-G22</f>
        <v>51897</v>
      </c>
      <c r="H25" s="16">
        <v>60637</v>
      </c>
      <c r="I25" s="17">
        <f>8995015-I20-I22</f>
        <v>52131</v>
      </c>
      <c r="J25" s="16"/>
    </row>
    <row r="26" spans="1:10" ht="12.75">
      <c r="A26" s="14"/>
      <c r="B26" s="14" t="s">
        <v>4</v>
      </c>
      <c r="C26" s="15"/>
      <c r="D26" s="15"/>
      <c r="E26" s="16">
        <v>44250</v>
      </c>
      <c r="F26" s="16">
        <v>56157</v>
      </c>
      <c r="G26" s="16">
        <v>59355</v>
      </c>
      <c r="H26" s="16">
        <v>58573</v>
      </c>
      <c r="I26" s="16">
        <v>66099</v>
      </c>
      <c r="J26" s="16"/>
    </row>
    <row r="27" spans="3:9" ht="12.75">
      <c r="C27" s="8"/>
      <c r="D27" s="8"/>
      <c r="E27" s="8"/>
      <c r="F27" s="8"/>
      <c r="G27" s="8"/>
      <c r="H27" s="8"/>
      <c r="I27" s="8"/>
    </row>
    <row r="28" spans="2:9" ht="25.5">
      <c r="B28" s="10" t="s">
        <v>69</v>
      </c>
      <c r="C28" s="8"/>
      <c r="D28" s="8"/>
      <c r="E28" s="8">
        <f>SUM(E29,E32)</f>
        <v>207229</v>
      </c>
      <c r="F28" s="8">
        <f>SUM(F29,F32)</f>
        <v>214641</v>
      </c>
      <c r="G28" s="8">
        <v>273391</v>
      </c>
      <c r="H28" s="8">
        <f>SUM(H29,H32)</f>
        <v>165293</v>
      </c>
      <c r="I28" s="8">
        <v>245644</v>
      </c>
    </row>
    <row r="29" spans="1:9" ht="12.75">
      <c r="A29" s="14"/>
      <c r="B29" s="18" t="s">
        <v>3</v>
      </c>
      <c r="C29" s="15"/>
      <c r="D29" s="15"/>
      <c r="E29" s="16">
        <v>174424</v>
      </c>
      <c r="F29" s="3">
        <v>175450</v>
      </c>
      <c r="G29" s="3">
        <v>250166</v>
      </c>
      <c r="H29" s="3">
        <v>148322</v>
      </c>
      <c r="I29" s="3">
        <v>222375</v>
      </c>
    </row>
    <row r="30" spans="1:9" ht="25.5">
      <c r="A30" s="14"/>
      <c r="B30" s="29" t="s">
        <v>70</v>
      </c>
      <c r="C30" s="15"/>
      <c r="D30" s="15"/>
      <c r="E30" s="16">
        <v>82744</v>
      </c>
      <c r="F30" s="3">
        <v>82566</v>
      </c>
      <c r="G30" s="5" t="s">
        <v>19</v>
      </c>
      <c r="H30" s="3">
        <v>84683</v>
      </c>
      <c r="I30" s="5" t="s">
        <v>19</v>
      </c>
    </row>
    <row r="31" spans="1:9" ht="25.5">
      <c r="A31" s="14"/>
      <c r="B31" s="29" t="s">
        <v>71</v>
      </c>
      <c r="C31" s="15"/>
      <c r="D31" s="15"/>
      <c r="E31" s="5" t="s">
        <v>19</v>
      </c>
      <c r="F31" s="5" t="s">
        <v>19</v>
      </c>
      <c r="G31" s="5">
        <v>13196</v>
      </c>
      <c r="H31" s="8"/>
      <c r="I31" s="5">
        <v>13196</v>
      </c>
    </row>
    <row r="32" spans="1:9" ht="25.5">
      <c r="A32" s="14"/>
      <c r="B32" s="18" t="s">
        <v>4</v>
      </c>
      <c r="C32" s="15"/>
      <c r="D32" s="15"/>
      <c r="E32" s="16">
        <v>32805</v>
      </c>
      <c r="F32" s="3">
        <v>39191</v>
      </c>
      <c r="G32" s="3">
        <v>23225</v>
      </c>
      <c r="H32" s="3">
        <v>16971</v>
      </c>
      <c r="I32" s="3">
        <v>23269</v>
      </c>
    </row>
    <row r="33" spans="3:9" ht="12.75">
      <c r="C33" s="8"/>
      <c r="D33" s="8"/>
      <c r="E33" s="8"/>
      <c r="F33" s="8"/>
      <c r="G33" s="8"/>
      <c r="H33" s="8"/>
      <c r="I33" s="8"/>
    </row>
    <row r="34" spans="2:9" ht="12.75">
      <c r="B34" s="10" t="s">
        <v>72</v>
      </c>
      <c r="C34" s="8"/>
      <c r="D34" s="8"/>
      <c r="E34" s="8">
        <f>SUM(E35,E38)</f>
        <v>10426576</v>
      </c>
      <c r="F34" s="8">
        <f>SUM(F35,F38)</f>
        <v>10673535</v>
      </c>
      <c r="G34" s="8">
        <f>SUM(G35,G38)</f>
        <v>11741170</v>
      </c>
      <c r="H34" s="8">
        <f>SUM(H35,H38)</f>
        <v>17144201</v>
      </c>
      <c r="I34" s="8">
        <v>11921546</v>
      </c>
    </row>
    <row r="35" spans="2:9" ht="12.75">
      <c r="B35" s="18" t="s">
        <v>3</v>
      </c>
      <c r="C35" s="8"/>
      <c r="D35" s="8"/>
      <c r="E35" s="3">
        <v>7028007</v>
      </c>
      <c r="F35" s="3">
        <v>7222708</v>
      </c>
      <c r="G35" s="3">
        <v>10700386</v>
      </c>
      <c r="H35" s="3">
        <v>13707178</v>
      </c>
      <c r="I35" s="3">
        <v>10836503</v>
      </c>
    </row>
    <row r="36" spans="2:9" ht="25.5">
      <c r="B36" s="29" t="s">
        <v>70</v>
      </c>
      <c r="C36" s="8"/>
      <c r="D36" s="8"/>
      <c r="E36" s="3">
        <v>387433</v>
      </c>
      <c r="F36" s="3">
        <v>403669</v>
      </c>
      <c r="G36" s="3">
        <v>51156</v>
      </c>
      <c r="H36" s="3">
        <v>2240071</v>
      </c>
      <c r="I36" s="3">
        <v>51390</v>
      </c>
    </row>
    <row r="37" spans="2:9" ht="25.5">
      <c r="B37" s="29" t="s">
        <v>71</v>
      </c>
      <c r="C37" s="8"/>
      <c r="D37" s="8"/>
      <c r="E37" s="3">
        <v>316224</v>
      </c>
      <c r="F37" s="3">
        <v>276740</v>
      </c>
      <c r="G37" s="5" t="s">
        <v>19</v>
      </c>
      <c r="H37" s="3">
        <v>316069</v>
      </c>
      <c r="I37" s="5" t="s">
        <v>19</v>
      </c>
    </row>
    <row r="38" spans="2:9" ht="25.5">
      <c r="B38" s="18" t="s">
        <v>4</v>
      </c>
      <c r="C38" s="19"/>
      <c r="E38" s="3">
        <v>3398569</v>
      </c>
      <c r="F38" s="3">
        <v>3450827</v>
      </c>
      <c r="G38" s="3">
        <v>1040784</v>
      </c>
      <c r="H38" s="3">
        <v>3437023</v>
      </c>
      <c r="I38" s="3">
        <v>1084950</v>
      </c>
    </row>
    <row r="39" ht="12.75"/>
    <row r="40" spans="1:9" ht="17.25" customHeight="1">
      <c r="A40" s="35" t="s">
        <v>59</v>
      </c>
      <c r="B40" s="35"/>
      <c r="C40" s="8">
        <f aca="true" t="shared" si="0" ref="C40:I40">SUM(C42:C46)</f>
        <v>41579318</v>
      </c>
      <c r="D40" s="8">
        <f t="shared" si="0"/>
        <v>55254362</v>
      </c>
      <c r="E40" s="8">
        <f t="shared" si="0"/>
        <v>67290472</v>
      </c>
      <c r="F40" s="8">
        <f t="shared" si="0"/>
        <v>55940984</v>
      </c>
      <c r="G40" s="8">
        <f t="shared" si="0"/>
        <v>36533758</v>
      </c>
      <c r="H40" s="8">
        <f t="shared" si="0"/>
        <v>56148503</v>
      </c>
      <c r="I40" s="8">
        <f t="shared" si="0"/>
        <v>39979793</v>
      </c>
    </row>
    <row r="41" ht="12.75"/>
    <row r="42" spans="2:9" ht="12.75">
      <c r="B42" s="2" t="s">
        <v>5</v>
      </c>
      <c r="C42" s="3">
        <f>9879285+208</f>
        <v>9879493</v>
      </c>
      <c r="D42" s="3">
        <v>20417563</v>
      </c>
      <c r="E42" s="3">
        <v>24185609</v>
      </c>
      <c r="F42" s="3">
        <v>17670282</v>
      </c>
      <c r="G42" s="3">
        <v>7187539</v>
      </c>
      <c r="H42" s="3">
        <v>21467423</v>
      </c>
      <c r="I42" s="3">
        <v>10641431</v>
      </c>
    </row>
    <row r="43" spans="2:9" ht="12.75">
      <c r="B43" s="2" t="s">
        <v>6</v>
      </c>
      <c r="C43" s="3">
        <f>14501918+34996</f>
        <v>14536914</v>
      </c>
      <c r="D43" s="3">
        <v>18276033</v>
      </c>
      <c r="E43" s="3">
        <v>28241668</v>
      </c>
      <c r="F43" s="3">
        <v>27220538</v>
      </c>
      <c r="G43" s="3">
        <v>15028573</v>
      </c>
      <c r="H43" s="3">
        <v>24756701</v>
      </c>
      <c r="I43" s="3">
        <v>14758400</v>
      </c>
    </row>
    <row r="44" spans="2:9" ht="12.75">
      <c r="B44" s="2" t="s">
        <v>2</v>
      </c>
      <c r="C44" s="3">
        <f>1781586+29</f>
        <v>1781615</v>
      </c>
      <c r="D44" s="3">
        <v>3020565</v>
      </c>
      <c r="E44" s="3">
        <v>2787824</v>
      </c>
      <c r="F44" s="3">
        <v>1695864</v>
      </c>
      <c r="G44" s="3">
        <v>1952569</v>
      </c>
      <c r="H44" s="3">
        <v>1345329</v>
      </c>
      <c r="I44" s="3">
        <v>1783238</v>
      </c>
    </row>
    <row r="45" spans="2:9" ht="19.5" customHeight="1">
      <c r="B45" s="2" t="s">
        <v>7</v>
      </c>
      <c r="C45" s="3">
        <f>251142+23207</f>
        <v>274349</v>
      </c>
      <c r="D45" s="3">
        <v>230754</v>
      </c>
      <c r="E45" s="3">
        <v>221272</v>
      </c>
      <c r="F45" s="3">
        <v>213461</v>
      </c>
      <c r="G45" s="3">
        <v>266174</v>
      </c>
      <c r="H45" s="3">
        <v>164128</v>
      </c>
      <c r="I45" s="3">
        <v>243677</v>
      </c>
    </row>
    <row r="46" spans="1:9" ht="12.75">
      <c r="A46" s="20"/>
      <c r="B46" s="2" t="s">
        <v>8</v>
      </c>
      <c r="C46" s="3">
        <f>15108247-1300</f>
        <v>15106947</v>
      </c>
      <c r="D46" s="3">
        <v>13309447</v>
      </c>
      <c r="E46" s="3">
        <v>11854099</v>
      </c>
      <c r="F46" s="3">
        <v>9140839</v>
      </c>
      <c r="G46" s="3">
        <v>12098903</v>
      </c>
      <c r="H46" s="3">
        <v>8414922</v>
      </c>
      <c r="I46" s="3">
        <v>12553047</v>
      </c>
    </row>
    <row r="47" ht="12.75">
      <c r="A47" s="20"/>
    </row>
    <row r="48" spans="2:10" ht="25.5">
      <c r="B48" s="31" t="s">
        <v>73</v>
      </c>
      <c r="C48" s="8">
        <f>SUM(C50:C63)</f>
        <v>5042475</v>
      </c>
      <c r="D48" s="8">
        <f>SUM(D50:D63)</f>
        <v>6598245</v>
      </c>
      <c r="E48" s="8">
        <f>SUM(E50:E64)</f>
        <v>67290472</v>
      </c>
      <c r="F48" s="8">
        <f>SUM(F50:F64)</f>
        <v>55940984</v>
      </c>
      <c r="G48" s="8">
        <f>SUM(G50:G64)</f>
        <v>36533758</v>
      </c>
      <c r="H48" s="8">
        <f>SUM(H50:H64)</f>
        <v>56148503</v>
      </c>
      <c r="I48" s="8">
        <f>SUM(I50:I64)</f>
        <v>39979793</v>
      </c>
      <c r="J48" s="1"/>
    </row>
    <row r="49" spans="2:10" ht="12.75">
      <c r="B49" s="32"/>
      <c r="J49" s="1"/>
    </row>
    <row r="50" spans="1:10" ht="25.5">
      <c r="A50" s="33" t="s">
        <v>74</v>
      </c>
      <c r="B50" s="32" t="s">
        <v>75</v>
      </c>
      <c r="C50" s="3">
        <v>337473</v>
      </c>
      <c r="D50" s="3">
        <v>252649</v>
      </c>
      <c r="E50" s="3">
        <v>8761597</v>
      </c>
      <c r="F50" s="3">
        <v>4007166</v>
      </c>
      <c r="G50" s="3">
        <v>4720068</v>
      </c>
      <c r="H50" s="3">
        <v>3823456</v>
      </c>
      <c r="I50" s="3">
        <v>6374274</v>
      </c>
      <c r="J50" s="1"/>
    </row>
    <row r="51" spans="1:10" ht="12.75">
      <c r="A51" s="33" t="s">
        <v>76</v>
      </c>
      <c r="B51" s="32" t="s">
        <v>77</v>
      </c>
      <c r="C51" s="3">
        <v>0</v>
      </c>
      <c r="D51" s="3">
        <v>0</v>
      </c>
      <c r="E51" s="3">
        <v>3776</v>
      </c>
      <c r="F51" s="3">
        <v>3470</v>
      </c>
      <c r="G51" s="3">
        <v>5433</v>
      </c>
      <c r="H51" s="3">
        <v>3470</v>
      </c>
      <c r="I51" s="3">
        <v>5433</v>
      </c>
      <c r="J51" s="1"/>
    </row>
    <row r="52" spans="1:10" ht="25.5">
      <c r="A52" s="33" t="s">
        <v>78</v>
      </c>
      <c r="B52" s="32" t="s">
        <v>79</v>
      </c>
      <c r="C52" s="3">
        <v>54704</v>
      </c>
      <c r="D52" s="3">
        <v>48432</v>
      </c>
      <c r="E52" s="3">
        <v>542306</v>
      </c>
      <c r="F52" s="3">
        <v>540894</v>
      </c>
      <c r="G52" s="3">
        <v>444528</v>
      </c>
      <c r="H52" s="3">
        <v>467761</v>
      </c>
      <c r="I52" s="3">
        <v>428713</v>
      </c>
      <c r="J52" s="1"/>
    </row>
    <row r="53" spans="1:10" ht="12.75">
      <c r="A53" s="33" t="s">
        <v>80</v>
      </c>
      <c r="B53" s="32" t="s">
        <v>81</v>
      </c>
      <c r="C53" s="3">
        <v>1939501</v>
      </c>
      <c r="D53" s="3">
        <v>1157727</v>
      </c>
      <c r="E53" s="3">
        <v>5260397</v>
      </c>
      <c r="F53" s="3">
        <v>4535953</v>
      </c>
      <c r="G53" s="3">
        <v>3315879</v>
      </c>
      <c r="H53" s="3">
        <v>4418507</v>
      </c>
      <c r="I53" s="3">
        <v>3723063</v>
      </c>
      <c r="J53" s="1"/>
    </row>
    <row r="54" spans="1:10" ht="12.75">
      <c r="A54" s="33" t="s">
        <v>82</v>
      </c>
      <c r="B54" s="32" t="s">
        <v>83</v>
      </c>
      <c r="C54" s="3">
        <v>179200</v>
      </c>
      <c r="D54" s="3">
        <v>56683</v>
      </c>
      <c r="E54" s="3">
        <v>902530</v>
      </c>
      <c r="F54" s="3">
        <v>890239</v>
      </c>
      <c r="G54" s="3">
        <v>696195</v>
      </c>
      <c r="H54" s="3">
        <v>889119</v>
      </c>
      <c r="I54" s="3">
        <v>696220</v>
      </c>
      <c r="J54" s="1"/>
    </row>
    <row r="55" spans="1:10" ht="25.5">
      <c r="A55" s="33" t="s">
        <v>84</v>
      </c>
      <c r="B55" s="32" t="s">
        <v>85</v>
      </c>
      <c r="C55" s="3">
        <v>214449</v>
      </c>
      <c r="D55" s="3">
        <v>364333</v>
      </c>
      <c r="E55" s="3">
        <v>844380</v>
      </c>
      <c r="F55" s="3">
        <v>757389</v>
      </c>
      <c r="G55" s="3">
        <v>2364226</v>
      </c>
      <c r="H55" s="3">
        <v>711688</v>
      </c>
      <c r="I55" s="3">
        <v>2372873</v>
      </c>
      <c r="J55" s="1"/>
    </row>
    <row r="56" spans="1:10" ht="27" customHeight="1">
      <c r="A56" s="33" t="s">
        <v>86</v>
      </c>
      <c r="B56" s="32" t="s">
        <v>87</v>
      </c>
      <c r="C56" s="3">
        <v>4267257</v>
      </c>
      <c r="D56" s="3">
        <v>3818003</v>
      </c>
      <c r="E56" s="3">
        <v>21768527</v>
      </c>
      <c r="F56" s="3">
        <v>17540081</v>
      </c>
      <c r="G56" s="3">
        <v>14063665</v>
      </c>
      <c r="H56" s="3">
        <v>15958706</v>
      </c>
      <c r="I56" s="3">
        <v>12738316</v>
      </c>
      <c r="J56" s="1"/>
    </row>
    <row r="57" spans="1:10" ht="12.75">
      <c r="A57" s="33" t="s">
        <v>88</v>
      </c>
      <c r="B57" s="32" t="s">
        <v>89</v>
      </c>
      <c r="C57" s="3">
        <v>825678</v>
      </c>
      <c r="D57" s="3">
        <v>1059106</v>
      </c>
      <c r="E57" s="3">
        <v>2630047</v>
      </c>
      <c r="F57" s="3">
        <v>1701303</v>
      </c>
      <c r="G57" s="3">
        <v>776436</v>
      </c>
      <c r="H57" s="3">
        <v>1056943</v>
      </c>
      <c r="I57" s="3">
        <v>761744</v>
      </c>
      <c r="J57" s="1"/>
    </row>
    <row r="58" spans="1:10" ht="25.5">
      <c r="A58" s="33" t="s">
        <v>90</v>
      </c>
      <c r="B58" s="32" t="s">
        <v>91</v>
      </c>
      <c r="C58" s="3">
        <v>-151308</v>
      </c>
      <c r="D58" s="3">
        <v>5390</v>
      </c>
      <c r="E58" s="3">
        <v>0</v>
      </c>
      <c r="F58" s="3">
        <v>0</v>
      </c>
      <c r="G58" s="3">
        <v>3051</v>
      </c>
      <c r="H58" s="3">
        <v>0</v>
      </c>
      <c r="I58" s="3">
        <v>3051</v>
      </c>
      <c r="J58" s="1"/>
    </row>
    <row r="59" spans="1:10" ht="25.5">
      <c r="A59" s="33" t="s">
        <v>92</v>
      </c>
      <c r="B59" s="32" t="s">
        <v>93</v>
      </c>
      <c r="C59" s="3">
        <v>0</v>
      </c>
      <c r="D59" s="3">
        <v>200</v>
      </c>
      <c r="E59" s="3">
        <v>199356</v>
      </c>
      <c r="F59" s="3">
        <v>185219</v>
      </c>
      <c r="G59" s="3">
        <v>195753</v>
      </c>
      <c r="H59" s="3">
        <v>161352</v>
      </c>
      <c r="I59" s="3">
        <v>160158</v>
      </c>
      <c r="J59" s="1"/>
    </row>
    <row r="60" spans="1:10" ht="25.5">
      <c r="A60" s="33" t="s">
        <v>94</v>
      </c>
      <c r="B60" s="32" t="s">
        <v>95</v>
      </c>
      <c r="C60" s="3">
        <v>0</v>
      </c>
      <c r="D60" s="3">
        <v>0</v>
      </c>
      <c r="E60" s="3">
        <v>7613</v>
      </c>
      <c r="F60" s="3">
        <v>6213</v>
      </c>
      <c r="G60" s="3">
        <v>6415</v>
      </c>
      <c r="H60" s="3">
        <v>5947</v>
      </c>
      <c r="I60" s="3">
        <v>5578</v>
      </c>
      <c r="J60" s="1"/>
    </row>
    <row r="61" spans="1:10" ht="12.75">
      <c r="A61" s="33" t="s">
        <v>96</v>
      </c>
      <c r="B61" s="32" t="s">
        <v>97</v>
      </c>
      <c r="C61" s="3">
        <v>-3148671</v>
      </c>
      <c r="D61" s="3">
        <v>-729070</v>
      </c>
      <c r="E61" s="3">
        <f>17153336-1370592</f>
        <v>15782744</v>
      </c>
      <c r="F61" s="3">
        <f>16334592-1443386</f>
        <v>14891206</v>
      </c>
      <c r="G61" s="3">
        <v>9817119</v>
      </c>
      <c r="H61" s="3">
        <f>14125769-1759153</f>
        <v>12366616</v>
      </c>
      <c r="I61" s="3">
        <v>9749625</v>
      </c>
      <c r="J61" s="1"/>
    </row>
    <row r="62" spans="1:10" ht="12.75">
      <c r="A62" s="33" t="s">
        <v>98</v>
      </c>
      <c r="B62" s="32" t="s">
        <v>99</v>
      </c>
      <c r="C62" s="3">
        <v>484688</v>
      </c>
      <c r="D62" s="3">
        <v>497781</v>
      </c>
      <c r="E62" s="3">
        <v>1651303</v>
      </c>
      <c r="F62" s="3">
        <v>2197235</v>
      </c>
      <c r="G62" s="3">
        <v>1010537</v>
      </c>
      <c r="H62" s="3">
        <v>7959340</v>
      </c>
      <c r="I62" s="3">
        <v>973505</v>
      </c>
      <c r="J62" s="1"/>
    </row>
    <row r="63" spans="1:10" ht="25.5">
      <c r="A63" s="33" t="s">
        <v>100</v>
      </c>
      <c r="B63" s="32" t="s">
        <v>101</v>
      </c>
      <c r="C63" s="3">
        <v>39504</v>
      </c>
      <c r="D63" s="3">
        <v>67011</v>
      </c>
      <c r="E63" s="3">
        <f>812075-1160</f>
        <v>810915</v>
      </c>
      <c r="F63" s="3">
        <v>608127</v>
      </c>
      <c r="G63" s="3">
        <f>-885548+1</f>
        <v>-885547</v>
      </c>
      <c r="H63" s="3">
        <v>957970</v>
      </c>
      <c r="I63" s="3">
        <v>1987240</v>
      </c>
      <c r="J63" s="1"/>
    </row>
    <row r="64" spans="1:9" ht="12.75">
      <c r="A64" s="20" t="s">
        <v>102</v>
      </c>
      <c r="B64" s="2" t="s">
        <v>103</v>
      </c>
      <c r="E64" s="3">
        <f>6754389+1370592</f>
        <v>8124981</v>
      </c>
      <c r="F64" s="3">
        <f>6633103+1443386</f>
        <v>8076489</v>
      </c>
      <c r="G64" s="5" t="s">
        <v>19</v>
      </c>
      <c r="H64" s="3">
        <f>5608475+1759153</f>
        <v>7367628</v>
      </c>
      <c r="I64" s="5" t="s">
        <v>19</v>
      </c>
    </row>
    <row r="65" ht="12.75">
      <c r="A65" s="20"/>
    </row>
    <row r="66" ht="12.75">
      <c r="A66" s="20"/>
    </row>
    <row r="67" ht="12.75">
      <c r="A67" s="20"/>
    </row>
    <row r="68" spans="1:9" ht="25.5" customHeight="1">
      <c r="A68" s="35" t="s">
        <v>52</v>
      </c>
      <c r="B68" s="35"/>
      <c r="C68" s="8">
        <f aca="true" t="shared" si="1" ref="C68:I68">SUM(C70,C93,C100)</f>
        <v>41453529</v>
      </c>
      <c r="D68" s="8">
        <f t="shared" si="1"/>
        <v>55224261</v>
      </c>
      <c r="E68" s="8">
        <f t="shared" si="1"/>
        <v>67290472</v>
      </c>
      <c r="F68" s="8">
        <f t="shared" si="1"/>
        <v>55940984</v>
      </c>
      <c r="G68" s="8">
        <f t="shared" si="1"/>
        <v>36533758</v>
      </c>
      <c r="H68" s="8">
        <f t="shared" si="1"/>
        <v>56148503</v>
      </c>
      <c r="I68" s="8">
        <f t="shared" si="1"/>
        <v>39979793</v>
      </c>
    </row>
    <row r="69" ht="12.75">
      <c r="A69" s="20"/>
    </row>
    <row r="70" spans="1:9" ht="12.75">
      <c r="A70" s="20"/>
      <c r="B70" s="10" t="s">
        <v>27</v>
      </c>
      <c r="C70" s="8">
        <f aca="true" t="shared" si="2" ref="C70:I70">SUM(C72,C80,C86)</f>
        <v>29093194</v>
      </c>
      <c r="D70" s="8">
        <f t="shared" si="2"/>
        <v>31640461</v>
      </c>
      <c r="E70" s="8">
        <f t="shared" si="2"/>
        <v>38141648</v>
      </c>
      <c r="F70" s="8">
        <f t="shared" si="2"/>
        <v>32898235</v>
      </c>
      <c r="G70" s="8">
        <f t="shared" si="2"/>
        <v>26373641</v>
      </c>
      <c r="H70" s="8">
        <f t="shared" si="2"/>
        <v>32006500</v>
      </c>
      <c r="I70" s="8">
        <f t="shared" si="2"/>
        <v>28521199</v>
      </c>
    </row>
    <row r="71" spans="1:2" ht="12.75">
      <c r="A71" s="20"/>
      <c r="B71" s="10"/>
    </row>
    <row r="72" spans="1:9" ht="12.75">
      <c r="A72" s="20">
        <v>1000</v>
      </c>
      <c r="B72" s="10" t="s">
        <v>25</v>
      </c>
      <c r="C72" s="8">
        <f aca="true" t="shared" si="3" ref="C72:I72">SUM(C73:C78)</f>
        <v>19797184</v>
      </c>
      <c r="D72" s="8">
        <f t="shared" si="3"/>
        <v>22888951</v>
      </c>
      <c r="E72" s="8">
        <f t="shared" si="3"/>
        <v>24637128</v>
      </c>
      <c r="F72" s="8">
        <f t="shared" si="3"/>
        <v>19788497</v>
      </c>
      <c r="G72" s="8">
        <f t="shared" si="3"/>
        <v>18489092</v>
      </c>
      <c r="H72" s="8">
        <f t="shared" si="3"/>
        <v>19637760</v>
      </c>
      <c r="I72" s="8">
        <f t="shared" si="3"/>
        <v>19418502</v>
      </c>
    </row>
    <row r="73" spans="1:9" ht="12.75">
      <c r="A73" s="20">
        <v>1100</v>
      </c>
      <c r="B73" s="2" t="s">
        <v>9</v>
      </c>
      <c r="C73" s="3">
        <f>2577408+242</f>
        <v>2577650</v>
      </c>
      <c r="D73" s="3">
        <v>2890297</v>
      </c>
      <c r="E73" s="3">
        <v>3378522</v>
      </c>
      <c r="F73" s="3">
        <v>2910959</v>
      </c>
      <c r="G73" s="3">
        <v>2615183</v>
      </c>
      <c r="H73" s="3">
        <v>2883402</v>
      </c>
      <c r="I73" s="3">
        <v>2661843</v>
      </c>
    </row>
    <row r="74" spans="1:9" ht="25.5">
      <c r="A74" s="21">
        <v>1200</v>
      </c>
      <c r="B74" s="2" t="s">
        <v>10</v>
      </c>
      <c r="C74" s="3">
        <f>643363+68</f>
        <v>643431</v>
      </c>
      <c r="D74" s="3">
        <v>720131</v>
      </c>
      <c r="E74" s="3">
        <v>846297</v>
      </c>
      <c r="F74" s="3">
        <v>697131</v>
      </c>
      <c r="G74" s="3">
        <v>643261</v>
      </c>
      <c r="H74" s="3">
        <v>696281</v>
      </c>
      <c r="I74" s="3">
        <v>650406</v>
      </c>
    </row>
    <row r="75" spans="1:9" ht="25.5">
      <c r="A75" s="20">
        <v>1300</v>
      </c>
      <c r="B75" s="2" t="s">
        <v>11</v>
      </c>
      <c r="C75" s="3">
        <v>89456</v>
      </c>
      <c r="D75" s="3">
        <v>84397</v>
      </c>
      <c r="E75" s="3">
        <v>237592</v>
      </c>
      <c r="F75" s="3">
        <v>187095</v>
      </c>
      <c r="G75" s="3">
        <v>59359</v>
      </c>
      <c r="H75" s="3">
        <v>193479</v>
      </c>
      <c r="I75" s="3">
        <v>58577</v>
      </c>
    </row>
    <row r="76" spans="1:9" ht="12.75">
      <c r="A76" s="20">
        <v>1400</v>
      </c>
      <c r="B76" s="2" t="s">
        <v>12</v>
      </c>
      <c r="C76" s="22">
        <f>14793033+5435-311+208</f>
        <v>14798365</v>
      </c>
      <c r="D76" s="3">
        <v>17170461</v>
      </c>
      <c r="E76" s="3">
        <v>17994756</v>
      </c>
      <c r="F76" s="3">
        <v>14107454</v>
      </c>
      <c r="G76" s="3">
        <v>13432248</v>
      </c>
      <c r="H76" s="3">
        <v>14123125</v>
      </c>
      <c r="I76" s="3">
        <v>14170834</v>
      </c>
    </row>
    <row r="77" spans="1:9" ht="30.75" customHeight="1">
      <c r="A77" s="21">
        <v>1500</v>
      </c>
      <c r="B77" s="2" t="s">
        <v>13</v>
      </c>
      <c r="C77" s="3">
        <f>1628629+601</f>
        <v>1629230</v>
      </c>
      <c r="D77" s="3">
        <v>1909798</v>
      </c>
      <c r="E77" s="3">
        <v>2076786</v>
      </c>
      <c r="F77" s="3">
        <v>1791380</v>
      </c>
      <c r="G77" s="3">
        <v>1627684</v>
      </c>
      <c r="H77" s="3">
        <v>1653211</v>
      </c>
      <c r="I77" s="3">
        <v>1766103</v>
      </c>
    </row>
    <row r="78" spans="1:9" ht="12.75">
      <c r="A78" s="20">
        <v>1600</v>
      </c>
      <c r="B78" s="2" t="s">
        <v>14</v>
      </c>
      <c r="C78" s="3">
        <v>59052</v>
      </c>
      <c r="D78" s="3">
        <v>113867</v>
      </c>
      <c r="E78" s="3">
        <v>103175</v>
      </c>
      <c r="F78" s="3">
        <v>94478</v>
      </c>
      <c r="G78" s="3">
        <v>111357</v>
      </c>
      <c r="H78" s="3">
        <v>88262</v>
      </c>
      <c r="I78" s="3">
        <v>110739</v>
      </c>
    </row>
    <row r="79" ht="12.75">
      <c r="A79" s="20"/>
    </row>
    <row r="80" spans="1:9" ht="25.5">
      <c r="A80" s="20">
        <v>2000</v>
      </c>
      <c r="B80" s="10" t="s">
        <v>35</v>
      </c>
      <c r="C80" s="8">
        <v>59957</v>
      </c>
      <c r="D80" s="8">
        <v>22563</v>
      </c>
      <c r="E80" s="8">
        <f>SUM(E81,E84)</f>
        <v>39220</v>
      </c>
      <c r="F80" s="8">
        <f>SUM(F81,F84)</f>
        <v>36300</v>
      </c>
      <c r="G80" s="8">
        <v>25103</v>
      </c>
      <c r="H80" s="8">
        <f>SUM(H81,H84)</f>
        <v>33943</v>
      </c>
      <c r="I80" s="8">
        <v>27360</v>
      </c>
    </row>
    <row r="81" spans="1:9" ht="12.75">
      <c r="A81" s="20">
        <v>2100</v>
      </c>
      <c r="B81" s="2" t="s">
        <v>53</v>
      </c>
      <c r="C81" s="8"/>
      <c r="D81" s="8"/>
      <c r="E81" s="3">
        <f>SUM(E82:E83)</f>
        <v>37756</v>
      </c>
      <c r="F81" s="3">
        <f>SUM(F82:F83)</f>
        <v>34963</v>
      </c>
      <c r="G81" s="5" t="s">
        <v>19</v>
      </c>
      <c r="H81" s="3">
        <f>SUM(H82:H83)</f>
        <v>32606</v>
      </c>
      <c r="I81" s="5" t="s">
        <v>19</v>
      </c>
    </row>
    <row r="82" spans="1:9" ht="38.25">
      <c r="A82" s="23">
        <v>2140</v>
      </c>
      <c r="B82" s="24" t="s">
        <v>54</v>
      </c>
      <c r="C82" s="8"/>
      <c r="D82" s="8"/>
      <c r="E82" s="12">
        <v>21328</v>
      </c>
      <c r="F82" s="12">
        <v>19316</v>
      </c>
      <c r="G82" s="12">
        <v>16148</v>
      </c>
      <c r="H82" s="12">
        <v>19840</v>
      </c>
      <c r="I82" s="12">
        <v>17297</v>
      </c>
    </row>
    <row r="83" spans="1:9" ht="25.5">
      <c r="A83" s="25">
        <v>2190</v>
      </c>
      <c r="B83" s="24" t="s">
        <v>55</v>
      </c>
      <c r="C83" s="8"/>
      <c r="D83" s="8"/>
      <c r="E83" s="12">
        <v>16428</v>
      </c>
      <c r="F83" s="13">
        <v>15647</v>
      </c>
      <c r="G83" s="5" t="s">
        <v>19</v>
      </c>
      <c r="H83" s="13">
        <v>12766</v>
      </c>
      <c r="I83" s="13" t="s">
        <v>19</v>
      </c>
    </row>
    <row r="84" spans="1:9" ht="25.5">
      <c r="A84" s="20">
        <v>2500</v>
      </c>
      <c r="B84" s="2" t="s">
        <v>56</v>
      </c>
      <c r="C84" s="8"/>
      <c r="D84" s="8"/>
      <c r="E84" s="3">
        <v>1464</v>
      </c>
      <c r="F84" s="3">
        <v>1337</v>
      </c>
      <c r="G84" s="5" t="s">
        <v>19</v>
      </c>
      <c r="H84" s="5">
        <v>1337</v>
      </c>
      <c r="I84" s="5" t="s">
        <v>19</v>
      </c>
    </row>
    <row r="85" ht="12.75">
      <c r="A85" s="20"/>
    </row>
    <row r="86" spans="1:9" ht="12.75">
      <c r="A86" s="20">
        <v>3000</v>
      </c>
      <c r="B86" s="10" t="s">
        <v>26</v>
      </c>
      <c r="C86" s="9">
        <f>SUM(C87:C90)</f>
        <v>9236053</v>
      </c>
      <c r="D86" s="8">
        <f aca="true" t="shared" si="4" ref="D86:I86">SUM(D87:D91)</f>
        <v>8728947</v>
      </c>
      <c r="E86" s="8">
        <f t="shared" si="4"/>
        <v>13465300</v>
      </c>
      <c r="F86" s="8">
        <f t="shared" si="4"/>
        <v>13073438</v>
      </c>
      <c r="G86" s="8">
        <f t="shared" si="4"/>
        <v>7859446</v>
      </c>
      <c r="H86" s="8">
        <f t="shared" si="4"/>
        <v>12334797</v>
      </c>
      <c r="I86" s="8">
        <f t="shared" si="4"/>
        <v>9075337</v>
      </c>
    </row>
    <row r="87" spans="1:9" ht="12.75">
      <c r="A87" s="20">
        <v>3100</v>
      </c>
      <c r="B87" s="2" t="s">
        <v>20</v>
      </c>
      <c r="C87" s="3">
        <v>237517</v>
      </c>
      <c r="D87" s="3">
        <v>742829</v>
      </c>
      <c r="E87" s="3">
        <v>160714</v>
      </c>
      <c r="F87" s="3">
        <v>131083</v>
      </c>
      <c r="G87" s="3">
        <v>691372</v>
      </c>
      <c r="H87" s="3">
        <v>175208</v>
      </c>
      <c r="I87" s="3">
        <v>691372</v>
      </c>
    </row>
    <row r="88" spans="1:9" ht="12.75">
      <c r="A88" s="20">
        <v>3200</v>
      </c>
      <c r="B88" s="2" t="s">
        <v>21</v>
      </c>
      <c r="C88" s="3">
        <v>2572</v>
      </c>
      <c r="D88" s="3">
        <v>715536</v>
      </c>
      <c r="E88" s="5" t="s">
        <v>19</v>
      </c>
      <c r="F88" s="5" t="s">
        <v>19</v>
      </c>
      <c r="G88" s="3">
        <v>372698</v>
      </c>
      <c r="H88" s="5" t="s">
        <v>19</v>
      </c>
      <c r="I88" s="3">
        <v>18369</v>
      </c>
    </row>
    <row r="89" spans="1:9" ht="25.5">
      <c r="A89" s="20">
        <v>3400</v>
      </c>
      <c r="B89" s="2" t="s">
        <v>22</v>
      </c>
      <c r="C89" s="3">
        <v>6426088</v>
      </c>
      <c r="D89" s="3">
        <v>3746122</v>
      </c>
      <c r="E89" s="3">
        <v>4700830</v>
      </c>
      <c r="F89" s="3">
        <v>4447233</v>
      </c>
      <c r="G89" s="3">
        <v>3029277</v>
      </c>
      <c r="H89" s="3">
        <v>4391043</v>
      </c>
      <c r="I89" s="3">
        <v>3003030</v>
      </c>
    </row>
    <row r="90" spans="1:9" ht="12.75">
      <c r="A90" s="20">
        <v>3500</v>
      </c>
      <c r="B90" s="2" t="s">
        <v>23</v>
      </c>
      <c r="C90" s="22">
        <f>2551097+18779</f>
        <v>2569876</v>
      </c>
      <c r="D90" s="3">
        <v>2588836</v>
      </c>
      <c r="E90" s="3">
        <v>563740</v>
      </c>
      <c r="F90" s="3">
        <v>494248</v>
      </c>
      <c r="G90" s="3">
        <v>2548944</v>
      </c>
      <c r="H90" s="3">
        <v>432452</v>
      </c>
      <c r="I90" s="3">
        <v>2511386</v>
      </c>
    </row>
    <row r="91" spans="1:9" ht="25.5">
      <c r="A91" s="21">
        <v>3800</v>
      </c>
      <c r="B91" s="2" t="s">
        <v>24</v>
      </c>
      <c r="C91" s="19" t="s">
        <v>19</v>
      </c>
      <c r="D91" s="3">
        <v>935624</v>
      </c>
      <c r="E91" s="3">
        <v>8040016</v>
      </c>
      <c r="F91" s="3">
        <v>8000874</v>
      </c>
      <c r="G91" s="3">
        <v>1217155</v>
      </c>
      <c r="H91" s="3">
        <v>7336094</v>
      </c>
      <c r="I91" s="3">
        <v>2851180</v>
      </c>
    </row>
    <row r="92" spans="1:3" ht="12.75">
      <c r="A92" s="20"/>
      <c r="C92" s="19"/>
    </row>
    <row r="93" spans="1:9" ht="25.5">
      <c r="A93" s="20"/>
      <c r="B93" s="10" t="s">
        <v>28</v>
      </c>
      <c r="C93" s="8">
        <f>SUM(C94:C97)</f>
        <v>11187303</v>
      </c>
      <c r="D93" s="8">
        <f>SUM(D94:D97)</f>
        <v>26607672</v>
      </c>
      <c r="E93" s="8">
        <f>SUM(E94,E96,E97)</f>
        <v>28609485</v>
      </c>
      <c r="F93" s="8">
        <f>SUM(F94,F96,F97)</f>
        <v>21811041</v>
      </c>
      <c r="G93" s="8">
        <f>SUM(G94:G97)</f>
        <v>13397721</v>
      </c>
      <c r="H93" s="8">
        <f>SUM(H94,H96,H97)</f>
        <v>24192730</v>
      </c>
      <c r="I93" s="8">
        <f>SUM(I94:I97)</f>
        <v>11384870</v>
      </c>
    </row>
    <row r="94" spans="1:9" ht="12.75">
      <c r="A94" s="20">
        <v>4000</v>
      </c>
      <c r="B94" s="2" t="s">
        <v>29</v>
      </c>
      <c r="C94" s="3">
        <f>10440618+2500</f>
        <v>10443118</v>
      </c>
      <c r="D94" s="3">
        <v>23604832</v>
      </c>
      <c r="E94" s="3">
        <v>27107273</v>
      </c>
      <c r="F94" s="3">
        <v>20706347</v>
      </c>
      <c r="G94" s="3">
        <v>11578096</v>
      </c>
      <c r="H94" s="3">
        <v>16729939</v>
      </c>
      <c r="I94" s="3">
        <v>10187215</v>
      </c>
    </row>
    <row r="95" spans="1:9" ht="25.5">
      <c r="A95" s="20">
        <v>4800</v>
      </c>
      <c r="B95" s="24" t="s">
        <v>57</v>
      </c>
      <c r="E95" s="12">
        <v>25075</v>
      </c>
      <c r="F95" s="12">
        <v>23347</v>
      </c>
      <c r="G95" s="13" t="s">
        <v>19</v>
      </c>
      <c r="H95" s="12">
        <v>13165</v>
      </c>
      <c r="I95" s="13" t="s">
        <v>19</v>
      </c>
    </row>
    <row r="96" spans="1:9" ht="12.75">
      <c r="A96" s="20">
        <v>6000</v>
      </c>
      <c r="B96" s="2" t="s">
        <v>30</v>
      </c>
      <c r="C96" s="3">
        <f>33154-2500</f>
        <v>30654</v>
      </c>
      <c r="D96" s="3">
        <v>42188</v>
      </c>
      <c r="E96" s="3">
        <v>55238</v>
      </c>
      <c r="F96" s="3">
        <v>53395</v>
      </c>
      <c r="G96" s="3">
        <v>36344</v>
      </c>
      <c r="H96" s="3">
        <v>40338</v>
      </c>
      <c r="I96" s="3">
        <v>11910</v>
      </c>
    </row>
    <row r="97" spans="1:9" ht="12.75">
      <c r="A97" s="20">
        <v>7000</v>
      </c>
      <c r="B97" s="2" t="s">
        <v>31</v>
      </c>
      <c r="C97" s="3">
        <v>713531</v>
      </c>
      <c r="D97" s="3">
        <v>2960652</v>
      </c>
      <c r="E97" s="3">
        <v>1446974</v>
      </c>
      <c r="F97" s="3">
        <v>1051299</v>
      </c>
      <c r="G97" s="3">
        <v>1783281</v>
      </c>
      <c r="H97" s="3">
        <v>7422453</v>
      </c>
      <c r="I97" s="3">
        <v>1185745</v>
      </c>
    </row>
    <row r="98" spans="1:9" ht="13.5" customHeight="1">
      <c r="A98" s="20">
        <v>7800</v>
      </c>
      <c r="B98" s="24" t="s">
        <v>58</v>
      </c>
      <c r="E98" s="12">
        <v>59890</v>
      </c>
      <c r="F98" s="12">
        <v>52268</v>
      </c>
      <c r="G98" s="13" t="s">
        <v>19</v>
      </c>
      <c r="H98" s="12">
        <v>18369</v>
      </c>
      <c r="I98" s="13" t="s">
        <v>19</v>
      </c>
    </row>
    <row r="99" ht="12.75"/>
    <row r="100" spans="1:9" ht="12.75">
      <c r="A100" s="20">
        <v>8000</v>
      </c>
      <c r="B100" s="10" t="s">
        <v>32</v>
      </c>
      <c r="C100" s="8">
        <f aca="true" t="shared" si="5" ref="C100:I100">C101-C106</f>
        <v>1173032</v>
      </c>
      <c r="D100" s="8">
        <f t="shared" si="5"/>
        <v>-3023872</v>
      </c>
      <c r="E100" s="8">
        <f t="shared" si="5"/>
        <v>539339</v>
      </c>
      <c r="F100" s="8">
        <f t="shared" si="5"/>
        <v>1231708</v>
      </c>
      <c r="G100" s="8">
        <f t="shared" si="5"/>
        <v>-3237604</v>
      </c>
      <c r="H100" s="8">
        <f t="shared" si="5"/>
        <v>-50727</v>
      </c>
      <c r="I100" s="8">
        <f t="shared" si="5"/>
        <v>73724</v>
      </c>
    </row>
    <row r="101" spans="1:9" ht="12.75">
      <c r="A101" s="20">
        <v>8100</v>
      </c>
      <c r="B101" s="2" t="s">
        <v>33</v>
      </c>
      <c r="C101" s="3">
        <v>4200678</v>
      </c>
      <c r="D101" s="3">
        <v>1328482</v>
      </c>
      <c r="E101" s="3">
        <v>2348850</v>
      </c>
      <c r="F101" s="3">
        <v>2283949</v>
      </c>
      <c r="G101" s="3">
        <v>1186443</v>
      </c>
      <c r="H101" s="3">
        <v>88187</v>
      </c>
      <c r="I101" s="3">
        <v>311070</v>
      </c>
    </row>
    <row r="102" spans="1:9" ht="12.75">
      <c r="A102" s="26">
        <v>8110</v>
      </c>
      <c r="B102" s="2" t="s">
        <v>36</v>
      </c>
      <c r="C102" s="19" t="s">
        <v>19</v>
      </c>
      <c r="D102" s="3">
        <f>D103</f>
        <v>233619</v>
      </c>
      <c r="E102" s="5" t="s">
        <v>19</v>
      </c>
      <c r="F102" s="5" t="s">
        <v>19</v>
      </c>
      <c r="G102" s="3">
        <v>261791</v>
      </c>
      <c r="H102" s="5" t="s">
        <v>19</v>
      </c>
      <c r="I102" s="3">
        <f>I103</f>
        <v>118282</v>
      </c>
    </row>
    <row r="103" spans="1:9" ht="12.75">
      <c r="A103" s="1">
        <v>8112</v>
      </c>
      <c r="B103" s="24" t="s">
        <v>37</v>
      </c>
      <c r="C103" s="19" t="s">
        <v>19</v>
      </c>
      <c r="D103" s="12">
        <v>233619</v>
      </c>
      <c r="E103" s="12">
        <v>119342</v>
      </c>
      <c r="F103" s="12">
        <v>108069</v>
      </c>
      <c r="G103" s="12">
        <v>261791</v>
      </c>
      <c r="H103" s="12">
        <v>25842</v>
      </c>
      <c r="I103" s="12">
        <v>118282</v>
      </c>
    </row>
    <row r="104" spans="1:9" ht="16.5" customHeight="1">
      <c r="A104" s="26">
        <v>8120</v>
      </c>
      <c r="B104" s="2" t="s">
        <v>38</v>
      </c>
      <c r="C104" s="19" t="s">
        <v>19</v>
      </c>
      <c r="D104" s="3">
        <v>323264</v>
      </c>
      <c r="E104" s="5" t="s">
        <v>19</v>
      </c>
      <c r="F104" s="5" t="s">
        <v>19</v>
      </c>
      <c r="G104" s="3">
        <v>245732</v>
      </c>
      <c r="H104" s="5" t="s">
        <v>19</v>
      </c>
      <c r="I104" s="3">
        <v>185815</v>
      </c>
    </row>
    <row r="105" spans="1:9" ht="12.75">
      <c r="A105" s="26">
        <v>8130</v>
      </c>
      <c r="B105" s="2" t="s">
        <v>39</v>
      </c>
      <c r="C105" s="19" t="s">
        <v>19</v>
      </c>
      <c r="D105" s="3">
        <v>771599</v>
      </c>
      <c r="E105" s="5" t="s">
        <v>19</v>
      </c>
      <c r="F105" s="5" t="s">
        <v>19</v>
      </c>
      <c r="G105" s="3">
        <v>678920</v>
      </c>
      <c r="H105" s="5" t="s">
        <v>19</v>
      </c>
      <c r="I105" s="3">
        <v>122355</v>
      </c>
    </row>
    <row r="106" spans="1:9" ht="25.5">
      <c r="A106" s="20">
        <v>8200</v>
      </c>
      <c r="B106" s="2" t="s">
        <v>34</v>
      </c>
      <c r="C106" s="3">
        <f>3059764-30348-1770</f>
        <v>3027646</v>
      </c>
      <c r="D106" s="3">
        <v>4352354</v>
      </c>
      <c r="E106" s="3">
        <v>1809511</v>
      </c>
      <c r="F106" s="3">
        <v>1052241</v>
      </c>
      <c r="G106" s="3">
        <v>4424047</v>
      </c>
      <c r="H106" s="3">
        <v>138914</v>
      </c>
      <c r="I106" s="3">
        <v>237346</v>
      </c>
    </row>
    <row r="107" spans="1:9" ht="12.75">
      <c r="A107" s="26">
        <v>8210</v>
      </c>
      <c r="B107" s="2" t="s">
        <v>40</v>
      </c>
      <c r="C107" s="19" t="s">
        <v>19</v>
      </c>
      <c r="D107" s="3">
        <f>D108</f>
        <v>139570</v>
      </c>
      <c r="E107" s="5" t="s">
        <v>19</v>
      </c>
      <c r="F107" s="5" t="s">
        <v>19</v>
      </c>
      <c r="G107" s="3">
        <f>G108</f>
        <v>130915</v>
      </c>
      <c r="H107" s="5" t="s">
        <v>19</v>
      </c>
      <c r="I107" s="3">
        <f>I108</f>
        <v>42564</v>
      </c>
    </row>
    <row r="108" spans="1:9" ht="25.5">
      <c r="A108" s="1">
        <v>8212</v>
      </c>
      <c r="B108" s="24" t="s">
        <v>43</v>
      </c>
      <c r="C108" s="19" t="s">
        <v>19</v>
      </c>
      <c r="D108" s="12">
        <v>139570</v>
      </c>
      <c r="E108" s="12">
        <v>21285</v>
      </c>
      <c r="F108" s="12">
        <v>32577</v>
      </c>
      <c r="G108" s="12">
        <v>130915</v>
      </c>
      <c r="H108" s="12">
        <v>10296</v>
      </c>
      <c r="I108" s="12">
        <v>42564</v>
      </c>
    </row>
    <row r="109" spans="2:9" ht="25.5" hidden="1">
      <c r="B109" s="10" t="s">
        <v>15</v>
      </c>
      <c r="C109" s="19" t="s">
        <v>19</v>
      </c>
      <c r="D109" s="8">
        <v>411598</v>
      </c>
      <c r="E109" s="8"/>
      <c r="F109" s="8"/>
      <c r="G109" s="8">
        <v>226007</v>
      </c>
      <c r="H109" s="8"/>
      <c r="I109" s="8">
        <v>233122</v>
      </c>
    </row>
    <row r="110" spans="2:9" ht="12.75" hidden="1">
      <c r="B110" s="2" t="s">
        <v>16</v>
      </c>
      <c r="C110" s="19" t="s">
        <v>19</v>
      </c>
      <c r="D110" s="3">
        <v>19220</v>
      </c>
      <c r="G110" s="3">
        <v>19220</v>
      </c>
      <c r="I110" s="3">
        <v>0</v>
      </c>
    </row>
    <row r="111" spans="2:9" ht="12.75" hidden="1">
      <c r="B111" s="2" t="s">
        <v>17</v>
      </c>
      <c r="C111" s="19" t="s">
        <v>19</v>
      </c>
      <c r="D111" s="3">
        <v>0</v>
      </c>
      <c r="G111" s="3">
        <v>128814</v>
      </c>
      <c r="I111" s="3">
        <v>0</v>
      </c>
    </row>
    <row r="112" ht="12.75" hidden="1">
      <c r="C112" s="19" t="s">
        <v>19</v>
      </c>
    </row>
    <row r="113" spans="1:9" ht="25.5">
      <c r="A113" s="26">
        <v>8220</v>
      </c>
      <c r="B113" s="2" t="s">
        <v>41</v>
      </c>
      <c r="C113" s="19" t="s">
        <v>19</v>
      </c>
      <c r="D113" s="3">
        <v>954264</v>
      </c>
      <c r="E113" s="5" t="s">
        <v>19</v>
      </c>
      <c r="F113" s="5" t="s">
        <v>19</v>
      </c>
      <c r="G113" s="3">
        <v>961723</v>
      </c>
      <c r="H113" s="5" t="s">
        <v>19</v>
      </c>
      <c r="I113" s="3">
        <v>86784</v>
      </c>
    </row>
    <row r="114" spans="1:9" ht="12.75">
      <c r="A114" s="26">
        <v>8230</v>
      </c>
      <c r="B114" s="2" t="s">
        <v>42</v>
      </c>
      <c r="C114" s="19" t="s">
        <v>19</v>
      </c>
      <c r="D114" s="3">
        <v>3258520</v>
      </c>
      <c r="E114" s="5" t="s">
        <v>19</v>
      </c>
      <c r="F114" s="5" t="s">
        <v>19</v>
      </c>
      <c r="G114" s="3">
        <v>3331409</v>
      </c>
      <c r="H114" s="5" t="s">
        <v>19</v>
      </c>
      <c r="I114" s="3">
        <v>107998</v>
      </c>
    </row>
    <row r="115" ht="12.75"/>
    <row r="116" spans="2:9" ht="29.25" customHeight="1">
      <c r="B116" s="30" t="s">
        <v>104</v>
      </c>
      <c r="C116" s="8" t="e">
        <f aca="true" t="shared" si="6" ref="C116:I116">C8-C68</f>
        <v>#REF!</v>
      </c>
      <c r="D116" s="8" t="e">
        <f t="shared" si="6"/>
        <v>#REF!</v>
      </c>
      <c r="E116" s="8">
        <f t="shared" si="6"/>
        <v>-14627876</v>
      </c>
      <c r="F116" s="8">
        <f t="shared" si="6"/>
        <v>-2502067</v>
      </c>
      <c r="G116" s="8">
        <f t="shared" si="6"/>
        <v>3858503</v>
      </c>
      <c r="H116" s="8">
        <f t="shared" si="6"/>
        <v>9144217</v>
      </c>
      <c r="I116" s="8">
        <f t="shared" si="6"/>
        <v>5333263</v>
      </c>
    </row>
    <row r="118" spans="2:9" ht="12.75">
      <c r="B118" s="27"/>
      <c r="C118" s="27"/>
      <c r="D118" s="27"/>
      <c r="E118" s="27"/>
      <c r="F118" s="27"/>
      <c r="G118" s="27"/>
      <c r="H118" s="27"/>
      <c r="I118" s="27"/>
    </row>
    <row r="119" spans="2:9" ht="12.75">
      <c r="B119" s="27"/>
      <c r="C119" s="27"/>
      <c r="D119" s="27"/>
      <c r="E119" s="27"/>
      <c r="F119" s="27"/>
      <c r="G119" s="27"/>
      <c r="H119" s="27"/>
      <c r="I119" s="27"/>
    </row>
  </sheetData>
  <mergeCells count="8">
    <mergeCell ref="A40:B40"/>
    <mergeCell ref="A8:B8"/>
    <mergeCell ref="A68:B68"/>
    <mergeCell ref="A2:I2"/>
    <mergeCell ref="F5:G5"/>
    <mergeCell ref="H5:I5"/>
    <mergeCell ref="A5:A6"/>
    <mergeCell ref="B5:B6"/>
  </mergeCells>
  <printOptions horizontalCentered="1"/>
  <pageMargins left="0.9448818897637796" right="0.27" top="0.984251968503937" bottom="0.984251968503937" header="0.5118110236220472" footer="0.5118110236220472"/>
  <pageSetup firstPageNumber="11" useFirstPageNumber="1" horizontalDpi="204" verticalDpi="204" orientation="portrait" paperSize="9" scale="85" r:id="rId3"/>
  <headerFooter alignWithMargins="0">
    <oddFooter>&amp;R&amp;P</oddFooter>
  </headerFooter>
  <rowBreaks count="2" manualBreakCount="2">
    <brk id="47" max="255" man="1"/>
    <brk id="9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Latvijas Republikas 2002.gada pārskats par valsts budžeta izpildi un par pašvaldību budžetiem</dc:title>
  <dc:subject>Pārskats</dc:subject>
  <dc:creator>Vineta Parfenkova</dc:creator>
  <cp:keywords/>
  <dc:description>Vineta.Parfenkova@kase.gov.lv, 7094248</dc:description>
  <cp:lastModifiedBy>JanisPa</cp:lastModifiedBy>
  <cp:lastPrinted>2003-06-17T17:34:53Z</cp:lastPrinted>
  <dcterms:created xsi:type="dcterms:W3CDTF">2002-04-24T07:58:45Z</dcterms:created>
  <dcterms:modified xsi:type="dcterms:W3CDTF">2003-09-16T14:27:02Z</dcterms:modified>
  <cp:category/>
  <cp:version/>
  <cp:contentType/>
  <cp:contentStatus/>
</cp:coreProperties>
</file>