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8" yWindow="48" windowWidth="14436" windowHeight="12804" tabRatio="737" activeTab="1"/>
  </bookViews>
  <sheets>
    <sheet name="saņemts 2007-2013" sheetId="1" r:id="rId1"/>
    <sheet name="izmaksāts 2007-2013" sheetId="2" r:id="rId2"/>
    <sheet name="saņemts_izmaksa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<sst xmlns="http://schemas.openxmlformats.org/spreadsheetml/2006/main" count="530" uniqueCount="115">
  <si>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</si>
  <si>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</si>
  <si>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</si>
  <si>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</si>
  <si>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</si>
  <si>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</si>
  <si>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</si>
  <si>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</si>
  <si>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</si>
  <si>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</si>
  <si>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</si>
  <si>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</si>
  <si>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</si>
  <si>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</si>
  <si>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</si>
  <si>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</si>
  <si>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</si>
  <si>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</si>
  <si>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</si>
  <si>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</si>
  <si>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</si>
  <si>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</si>
  <si>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</si>
  <si>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</si>
  <si>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</si>
  <si>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</si>
  <si>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</si>
  <si>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</si>
  <si>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</si>
  <si>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</si>
  <si>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</si>
  <si>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</si>
  <si>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</si>
  <si>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</si>
  <si>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</si>
  <si>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</si>
  <si>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</si>
  <si>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</si>
  <si>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</si>
  <si>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</si>
  <si>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</si>
  <si>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</si>
  <si>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</si>
  <si>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</si>
  <si>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</si>
  <si>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</si>
  <si>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</si>
  <si>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</si>
  <si>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</si>
  <si>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</si>
  <si>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</si>
  <si>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</si>
  <si>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</si>
  <si>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</si>
  <si>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</si>
  <si>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</si>
  <si>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</si>
  <si>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</si>
  <si>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</si>
  <si>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</si>
  <si>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</si>
  <si>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</si>
  <si>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</si>
  <si>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</si>
  <si>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</si>
  <si>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</si>
  <si>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</si>
  <si>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</si>
  <si>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</si>
  <si>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</si>
  <si>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</si>
  <si>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</si>
  <si>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</si>
  <si>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</si>
  <si>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</si>
  <si>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</si>
  <si>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</si>
  <si>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</si>
  <si>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</si>
  <si>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</si>
  <si>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</si>
  <si>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</si>
  <si>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</si>
  <si>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</si>
  <si>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</si>
  <si>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</si>
  <si>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</si>
  <si>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</si>
  <si>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</si>
  <si>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</si>
  <si>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</si>
  <si>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</si>
  <si>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</si>
  <si>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</si>
  <si>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</si>
  <si>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</si>
  <si>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</si>
  <si>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</si>
  <si>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</si>
  <si>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</si>
  <si>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</si>
  <si>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</si>
  <si>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</si>
  <si>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</si>
  <si>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</si>
  <si>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</si>
  <si>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</si>
  <si>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</si>
  <si>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</si>
  <si>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</si>
  <si>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2019.g.</t>
  </si>
  <si>
    <t>2020.g.</t>
  </si>
  <si>
    <t>Izmaksāts no ES fondiem, tai skaitā atgūtie līdzekļi, EUR uz 30.06.2020</t>
  </si>
  <si>
    <t>ES fondu atlikums EUR uz 30.06.2020*</t>
  </si>
  <si>
    <t>No EK pieprasītie un saņemtie ES fondu maksājumi, EUR uz 30.06.2020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</si>
</sst>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medium"/>
      <right style="medium"/>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8">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4" fontId="6" fillId="38" borderId="12" xfId="0" applyNumberFormat="1" applyFont="1" applyFill="1" applyBorder="1" applyAlignment="1">
      <alignment/>
    </xf>
    <xf numFmtId="0" fontId="58" fillId="0" borderId="0" xfId="0" applyFont="1" applyAlignment="1">
      <alignment horizontal="left" wrapText="1"/>
    </xf>
    <xf numFmtId="14" fontId="1" fillId="0" borderId="38" xfId="0" applyNumberFormat="1" applyFont="1" applyBorder="1" applyAlignment="1">
      <alignment horizontal="center" vertical="center"/>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47"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48" xfId="0" applyFont="1" applyFill="1" applyBorder="1" applyAlignment="1">
      <alignment horizontal="center" vertical="top" wrapText="1"/>
    </xf>
    <xf numFmtId="0" fontId="58" fillId="0" borderId="0" xfId="0" applyFont="1" applyAlignment="1">
      <alignment horizontal="left"/>
    </xf>
    <xf numFmtId="0" fontId="1" fillId="33" borderId="49" xfId="0" applyFont="1" applyFill="1" applyBorder="1" applyAlignment="1">
      <alignment horizontal="center" vertical="top" wrapText="1"/>
    </xf>
    <xf numFmtId="14" fontId="1" fillId="0" borderId="50"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1" xfId="0" applyNumberFormat="1" applyFont="1" applyBorder="1" applyAlignment="1">
      <alignment horizontal="center" vertical="center"/>
    </xf>
    <xf numFmtId="0" fontId="1" fillId="33" borderId="52" xfId="0" applyFont="1" applyFill="1" applyBorder="1" applyAlignment="1">
      <alignment horizontal="center" vertical="top" wrapText="1"/>
    </xf>
    <xf numFmtId="0" fontId="1" fillId="33" borderId="53" xfId="0" applyFont="1" applyFill="1" applyBorder="1" applyAlignment="1">
      <alignment horizontal="center" vertical="top" wrapText="1"/>
    </xf>
    <xf numFmtId="0" fontId="1" fillId="0" borderId="39" xfId="0" applyFont="1" applyBorder="1" applyAlignment="1">
      <alignment horizontal="center" vertical="center"/>
    </xf>
    <xf numFmtId="0" fontId="1" fillId="0" borderId="54" xfId="0" applyFont="1" applyBorder="1" applyAlignment="1">
      <alignment horizontal="center" vertical="center"/>
    </xf>
    <xf numFmtId="0" fontId="1" fillId="0" borderId="44" xfId="0" applyFont="1" applyBorder="1" applyAlignment="1">
      <alignment horizontal="center" vertical="center"/>
    </xf>
    <xf numFmtId="0" fontId="9" fillId="0" borderId="0" xfId="0" applyFont="1" applyBorder="1" applyAlignment="1">
      <alignment horizontal="center"/>
    </xf>
    <xf numFmtId="14" fontId="1" fillId="0" borderId="48"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8"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4" fontId="1" fillId="0" borderId="40" xfId="0" applyNumberFormat="1" applyFont="1" applyBorder="1" applyAlignment="1">
      <alignment horizontal="center" vertical="center"/>
    </xf>
    <xf numFmtId="14" fontId="1" fillId="0" borderId="55" xfId="0" applyNumberFormat="1" applyFont="1" applyBorder="1" applyAlignment="1">
      <alignment horizontal="center" vertical="center"/>
    </xf>
    <xf numFmtId="0" fontId="1" fillId="33" borderId="56" xfId="0" applyFont="1" applyFill="1" applyBorder="1" applyAlignment="1">
      <alignment horizontal="center" vertical="top" wrapText="1"/>
    </xf>
    <xf numFmtId="0" fontId="1" fillId="33" borderId="57" xfId="0" applyFont="1" applyFill="1" applyBorder="1" applyAlignment="1">
      <alignment horizontal="center" vertical="top" wrapText="1"/>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3" xfId="0" applyFont="1" applyBorder="1" applyAlignment="1">
      <alignment horizontal="center" vertical="center" wrapText="1"/>
    </xf>
    <xf numFmtId="0" fontId="7" fillId="36" borderId="29" xfId="0" applyFont="1" applyFill="1" applyBorder="1" applyAlignment="1">
      <alignment horizontal="center" vertical="center" wrapText="1"/>
    </xf>
    <xf numFmtId="0" fontId="7" fillId="36" borderId="60"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6" fillId="0" borderId="62" xfId="0" applyFont="1" applyBorder="1" applyAlignment="1">
      <alignment horizontal="center" vertical="center"/>
    </xf>
    <xf numFmtId="0" fontId="6" fillId="0" borderId="51" xfId="0" applyFont="1" applyBorder="1" applyAlignment="1">
      <alignment horizontal="center" vertical="center"/>
    </xf>
    <xf numFmtId="0" fontId="6" fillId="0" borderId="19" xfId="0" applyFont="1" applyBorder="1" applyAlignment="1">
      <alignment horizontal="center" vertical="center"/>
    </xf>
    <xf numFmtId="0" fontId="6" fillId="0" borderId="63"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 fillId="36" borderId="29" xfId="0" applyFont="1" applyFill="1" applyBorder="1" applyAlignment="1">
      <alignment horizontal="center" wrapText="1"/>
    </xf>
    <xf numFmtId="0" fontId="1" fillId="36" borderId="60" xfId="0" applyFont="1" applyFill="1" applyBorder="1" applyAlignment="1">
      <alignment horizontal="center" wrapText="1"/>
    </xf>
    <xf numFmtId="0" fontId="1" fillId="36" borderId="61" xfId="0" applyFont="1" applyFill="1" applyBorder="1" applyAlignment="1">
      <alignment horizontal="center" wrapText="1"/>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9" fillId="16" borderId="0" xfId="0" applyFont="1" applyFill="1" applyBorder="1" applyAlignment="1">
      <alignment horizontal="center"/>
    </xf>
    <xf numFmtId="0" fontId="9" fillId="16" borderId="51"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zoomScale="110" zoomScaleNormal="110" zoomScalePageLayoutView="0" workbookViewId="0" topLeftCell="A1">
      <pane ySplit="3" topLeftCell="A4" activePane="bottomLeft" state="frozen"/>
      <selection pane="topLeft" activeCell="A1" sqref="A1"/>
      <selection pane="bottomLeft" activeCell="A1" sqref="A1:G1"/>
    </sheetView>
  </sheetViews>
  <sheetFormatPr defaultColWidth="9.28125" defaultRowHeight="12.75" outlineLevelRow="1" outlineLevelCol="1"/>
  <cols>
    <col min="1" max="1" width="15.421875" style="1" customWidth="1"/>
    <col min="2" max="2" width="10.28125" style="2" customWidth="1"/>
    <col min="3" max="3" width="18.28125" style="3" customWidth="1"/>
    <col min="4" max="4" width="16.7109375" style="3" customWidth="1"/>
    <col min="5" max="5" width="16.00390625" style="3" customWidth="1"/>
    <col min="6" max="6" width="15.00390625" style="3" customWidth="1"/>
    <col min="7" max="7" width="14.421875" style="1" customWidth="1"/>
    <col min="8" max="8" width="16.7109375" style="1" hidden="1" customWidth="1" outlineLevel="1"/>
    <col min="9" max="9" width="13.28125" style="1" bestFit="1" customWidth="1" collapsed="1"/>
    <col min="10" max="10" width="9.28125" style="1" customWidth="1"/>
    <col min="11" max="11" width="11.7109375" style="1" bestFit="1" customWidth="1"/>
    <col min="12" max="16384" width="9.28125" style="1" customWidth="1"/>
  </cols>
  <sheetData>
    <row r="1" spans="1:7" ht="15.75">
      <c r="A1" s="122" t="s">
        <v>114</v>
      </c>
      <c r="B1" s="122"/>
      <c r="C1" s="122"/>
      <c r="D1" s="122"/>
      <c r="E1" s="122"/>
      <c r="F1" s="122"/>
      <c r="G1" s="122"/>
    </row>
    <row r="2" ht="13.5" thickBot="1"/>
    <row r="3" spans="1:8" s="5" customFormat="1" ht="32.25" customHeight="1">
      <c r="A3" s="4"/>
      <c r="B3" s="110"/>
      <c r="C3" s="117" t="s">
        <v>100</v>
      </c>
      <c r="D3" s="117" t="s">
        <v>0</v>
      </c>
      <c r="E3" s="110" t="s">
        <v>1</v>
      </c>
      <c r="F3" s="110" t="s">
        <v>2</v>
      </c>
      <c r="G3" s="131" t="s">
        <v>3</v>
      </c>
      <c r="H3" s="108" t="s">
        <v>59</v>
      </c>
    </row>
    <row r="4" spans="1:8" s="5" customFormat="1" ht="23.25" customHeight="1" thickBot="1">
      <c r="A4" s="6"/>
      <c r="B4" s="111"/>
      <c r="C4" s="118"/>
      <c r="D4" s="118" t="s">
        <v>0</v>
      </c>
      <c r="E4" s="113"/>
      <c r="F4" s="113"/>
      <c r="G4" s="132"/>
      <c r="H4" s="109"/>
    </row>
    <row r="5" spans="1:8" ht="12.75" customHeight="1" hidden="1" outlineLevel="1">
      <c r="A5" s="133" t="s">
        <v>4</v>
      </c>
      <c r="B5" s="129" t="s">
        <v>105</v>
      </c>
      <c r="C5" s="54"/>
      <c r="D5" s="55"/>
      <c r="E5" s="7">
        <v>39443</v>
      </c>
      <c r="F5" s="8">
        <v>11013074.34</v>
      </c>
      <c r="G5" s="9" t="s">
        <v>52</v>
      </c>
      <c r="H5" s="10">
        <f aca="true" t="shared" si="0" ref="H5:H18">F5*0.702804</f>
        <v>7740032.698449359</v>
      </c>
    </row>
    <row r="6" spans="1:8" ht="12.75" customHeight="1" hidden="1" outlineLevel="1">
      <c r="A6" s="134"/>
      <c r="B6" s="130"/>
      <c r="C6" s="54"/>
      <c r="D6" s="55"/>
      <c r="E6" s="7">
        <v>39506</v>
      </c>
      <c r="F6" s="8">
        <v>16519611.51</v>
      </c>
      <c r="G6" s="9" t="s">
        <v>52</v>
      </c>
      <c r="H6" s="10">
        <f t="shared" si="0"/>
        <v>11610049.04767404</v>
      </c>
    </row>
    <row r="7" spans="1:8" ht="12.75" customHeight="1" hidden="1" outlineLevel="1">
      <c r="A7" s="134"/>
      <c r="B7" s="130"/>
      <c r="C7" s="54"/>
      <c r="D7" s="55"/>
      <c r="E7" s="7">
        <v>39853</v>
      </c>
      <c r="F7" s="8">
        <v>11013074.34</v>
      </c>
      <c r="G7" s="9" t="s">
        <v>52</v>
      </c>
      <c r="H7" s="10">
        <f t="shared" si="0"/>
        <v>7740032.698449359</v>
      </c>
    </row>
    <row r="8" spans="1:8" ht="12.75" customHeight="1" hidden="1" outlineLevel="1">
      <c r="A8" s="134"/>
      <c r="B8" s="130"/>
      <c r="C8" s="54"/>
      <c r="D8" s="55"/>
      <c r="E8" s="7">
        <v>39930</v>
      </c>
      <c r="F8" s="8">
        <v>11013074.34</v>
      </c>
      <c r="G8" s="9" t="s">
        <v>52</v>
      </c>
      <c r="H8" s="10">
        <f t="shared" si="0"/>
        <v>7740032.698449359</v>
      </c>
    </row>
    <row r="9" spans="1:8" ht="12.75" customHeight="1" hidden="1" outlineLevel="1">
      <c r="A9" s="134"/>
      <c r="B9" s="130"/>
      <c r="C9" s="56">
        <v>39861</v>
      </c>
      <c r="D9" s="8">
        <v>225771.56</v>
      </c>
      <c r="E9" s="7">
        <v>40010</v>
      </c>
      <c r="F9" s="8">
        <v>225771.56</v>
      </c>
      <c r="G9" s="9" t="s">
        <v>53</v>
      </c>
      <c r="H9" s="10">
        <f t="shared" si="0"/>
        <v>158673.15545423998</v>
      </c>
    </row>
    <row r="10" spans="1:8" ht="12.75" customHeight="1" hidden="1" outlineLevel="1">
      <c r="A10" s="134"/>
      <c r="B10" s="130"/>
      <c r="C10" s="56">
        <v>39993</v>
      </c>
      <c r="D10" s="8">
        <v>2378161.79</v>
      </c>
      <c r="E10" s="7">
        <v>40025</v>
      </c>
      <c r="F10" s="8">
        <v>2378161.79</v>
      </c>
      <c r="G10" s="9" t="s">
        <v>53</v>
      </c>
      <c r="H10" s="10">
        <f t="shared" si="0"/>
        <v>1671381.61865916</v>
      </c>
    </row>
    <row r="11" spans="1:8" ht="12.75" customHeight="1" hidden="1" outlineLevel="1">
      <c r="A11" s="134"/>
      <c r="B11" s="130"/>
      <c r="C11" s="56">
        <v>40053</v>
      </c>
      <c r="D11" s="8">
        <v>5068087.05</v>
      </c>
      <c r="E11" s="7">
        <v>40077</v>
      </c>
      <c r="F11" s="8">
        <v>5068087.05</v>
      </c>
      <c r="G11" s="9" t="s">
        <v>53</v>
      </c>
      <c r="H11" s="10">
        <f t="shared" si="0"/>
        <v>3561871.8510881998</v>
      </c>
    </row>
    <row r="12" spans="1:8" ht="12.75" customHeight="1" hidden="1" outlineLevel="1">
      <c r="A12" s="134"/>
      <c r="B12" s="130"/>
      <c r="C12" s="56">
        <v>40087</v>
      </c>
      <c r="D12" s="8">
        <v>6263875.55</v>
      </c>
      <c r="E12" s="7">
        <v>40100</v>
      </c>
      <c r="F12" s="8">
        <v>6263875.55</v>
      </c>
      <c r="G12" s="9" t="s">
        <v>53</v>
      </c>
      <c r="H12" s="10">
        <f t="shared" si="0"/>
        <v>4402276.7920421995</v>
      </c>
    </row>
    <row r="13" spans="1:8" ht="12.75" customHeight="1" hidden="1" outlineLevel="1">
      <c r="A13" s="134"/>
      <c r="B13" s="130"/>
      <c r="C13" s="56">
        <v>40116</v>
      </c>
      <c r="D13" s="8">
        <v>3339387.31</v>
      </c>
      <c r="E13" s="7">
        <v>40148</v>
      </c>
      <c r="F13" s="8">
        <v>3339387.31</v>
      </c>
      <c r="G13" s="9" t="s">
        <v>53</v>
      </c>
      <c r="H13" s="10">
        <f t="shared" si="0"/>
        <v>2346934.75901724</v>
      </c>
    </row>
    <row r="14" spans="1:8" ht="12.75" customHeight="1" hidden="1" outlineLevel="1">
      <c r="A14" s="134"/>
      <c r="B14" s="130"/>
      <c r="C14" s="56">
        <v>40147</v>
      </c>
      <c r="D14" s="8">
        <v>2592344.28</v>
      </c>
      <c r="E14" s="7">
        <v>40163</v>
      </c>
      <c r="F14" s="8">
        <v>2592344.28</v>
      </c>
      <c r="G14" s="9" t="s">
        <v>53</v>
      </c>
      <c r="H14" s="10">
        <f t="shared" si="0"/>
        <v>1821909.9293611199</v>
      </c>
    </row>
    <row r="15" spans="1:8" ht="12.75" customHeight="1" hidden="1" outlineLevel="1">
      <c r="A15" s="134"/>
      <c r="B15" s="130"/>
      <c r="C15" s="56">
        <v>39820</v>
      </c>
      <c r="D15" s="8">
        <v>8051090.78</v>
      </c>
      <c r="E15" s="7">
        <v>40218</v>
      </c>
      <c r="F15" s="8">
        <v>8051090.78</v>
      </c>
      <c r="G15" s="9" t="s">
        <v>53</v>
      </c>
      <c r="H15" s="10">
        <f t="shared" si="0"/>
        <v>5658338.80454712</v>
      </c>
    </row>
    <row r="16" spans="1:8" ht="12.75" customHeight="1" hidden="1" outlineLevel="1">
      <c r="A16" s="134"/>
      <c r="B16" s="130"/>
      <c r="C16" s="56">
        <v>40221</v>
      </c>
      <c r="D16" s="8">
        <v>28243755.52</v>
      </c>
      <c r="E16" s="7">
        <v>40247</v>
      </c>
      <c r="F16" s="8">
        <v>28243755.52</v>
      </c>
      <c r="G16" s="9" t="s">
        <v>53</v>
      </c>
      <c r="H16" s="10">
        <f t="shared" si="0"/>
        <v>19849824.35447808</v>
      </c>
    </row>
    <row r="17" spans="1:8" ht="12.75" customHeight="1" hidden="1" outlineLevel="1">
      <c r="A17" s="134"/>
      <c r="B17" s="130"/>
      <c r="C17" s="56">
        <v>40239</v>
      </c>
      <c r="D17" s="8">
        <v>1243457.05</v>
      </c>
      <c r="E17" s="50">
        <v>40267</v>
      </c>
      <c r="F17" s="8">
        <v>1243457.05</v>
      </c>
      <c r="G17" s="51" t="s">
        <v>53</v>
      </c>
      <c r="H17" s="10">
        <f t="shared" si="0"/>
        <v>873906.5885682</v>
      </c>
    </row>
    <row r="18" spans="1:8" ht="12.75" customHeight="1" hidden="1" outlineLevel="1">
      <c r="A18" s="134"/>
      <c r="B18" s="130"/>
      <c r="C18" s="56">
        <v>40269</v>
      </c>
      <c r="D18" s="8">
        <v>12903014.1</v>
      </c>
      <c r="E18" s="50">
        <v>40295</v>
      </c>
      <c r="F18" s="8">
        <v>12903014.1</v>
      </c>
      <c r="G18" s="51" t="s">
        <v>53</v>
      </c>
      <c r="H18" s="10">
        <f t="shared" si="0"/>
        <v>9068289.921536399</v>
      </c>
    </row>
    <row r="19" spans="1:8" ht="12.75" customHeight="1" hidden="1" outlineLevel="1">
      <c r="A19" s="134"/>
      <c r="B19" s="130"/>
      <c r="C19" s="56">
        <v>40304</v>
      </c>
      <c r="D19" s="8">
        <v>4924461.63</v>
      </c>
      <c r="E19" s="50">
        <v>40329</v>
      </c>
      <c r="F19" s="8">
        <v>4924461.63</v>
      </c>
      <c r="G19" s="51" t="s">
        <v>53</v>
      </c>
      <c r="H19" s="10">
        <f>F19*0.702804</f>
        <v>3460931.33141052</v>
      </c>
    </row>
    <row r="20" spans="1:8" ht="12.75" customHeight="1" hidden="1" outlineLevel="1">
      <c r="A20" s="134"/>
      <c r="B20" s="130"/>
      <c r="C20" s="56">
        <v>40327</v>
      </c>
      <c r="D20" s="8">
        <v>6846352.31</v>
      </c>
      <c r="E20" s="50">
        <v>40353</v>
      </c>
      <c r="F20" s="8">
        <v>6846352.31</v>
      </c>
      <c r="G20" s="51" t="s">
        <v>53</v>
      </c>
      <c r="H20" s="10">
        <f>F20*0.702804</f>
        <v>4811643.788877239</v>
      </c>
    </row>
    <row r="21" spans="1:8" ht="12.75" customHeight="1" hidden="1" outlineLevel="1">
      <c r="A21" s="134"/>
      <c r="B21" s="130"/>
      <c r="C21" s="57"/>
      <c r="D21" s="8"/>
      <c r="E21" s="50">
        <v>40373</v>
      </c>
      <c r="F21" s="8">
        <v>22026148.68</v>
      </c>
      <c r="G21" s="9" t="s">
        <v>66</v>
      </c>
      <c r="H21" s="10">
        <f>F21*0.702804</f>
        <v>15480065.396898719</v>
      </c>
    </row>
    <row r="22" spans="1:8" ht="12.75" customHeight="1" hidden="1" outlineLevel="1">
      <c r="A22" s="134"/>
      <c r="B22" s="130"/>
      <c r="C22" s="56">
        <v>40371</v>
      </c>
      <c r="D22" s="8">
        <v>10051389.55</v>
      </c>
      <c r="E22" s="50">
        <v>40408</v>
      </c>
      <c r="F22" s="8">
        <v>10051389.55</v>
      </c>
      <c r="G22" s="51" t="s">
        <v>53</v>
      </c>
      <c r="H22" s="10">
        <f>F22*0.702804</f>
        <v>7064156.781298201</v>
      </c>
    </row>
    <row r="23" spans="1:8" ht="12.75" customHeight="1" hidden="1" outlineLevel="1">
      <c r="A23" s="134"/>
      <c r="B23" s="130"/>
      <c r="C23" s="56">
        <v>40410</v>
      </c>
      <c r="D23" s="8">
        <v>10060868.85</v>
      </c>
      <c r="E23" s="50">
        <v>40438</v>
      </c>
      <c r="F23" s="8">
        <v>10060868.85</v>
      </c>
      <c r="G23" s="51" t="s">
        <v>53</v>
      </c>
      <c r="H23" s="10"/>
    </row>
    <row r="24" spans="1:8" ht="12.75" customHeight="1" hidden="1" outlineLevel="1">
      <c r="A24" s="134"/>
      <c r="B24" s="130"/>
      <c r="C24" s="56">
        <v>40423</v>
      </c>
      <c r="D24" s="8">
        <v>6888262.1</v>
      </c>
      <c r="E24" s="50">
        <v>40451</v>
      </c>
      <c r="F24" s="8">
        <v>6888262.1</v>
      </c>
      <c r="G24" s="51" t="s">
        <v>53</v>
      </c>
      <c r="H24" s="10"/>
    </row>
    <row r="25" spans="1:8" ht="12.75" customHeight="1" hidden="1" outlineLevel="1">
      <c r="A25" s="134"/>
      <c r="B25" s="130"/>
      <c r="C25" s="56">
        <v>40456</v>
      </c>
      <c r="D25" s="8">
        <v>11716607.11</v>
      </c>
      <c r="E25" s="50">
        <v>40487</v>
      </c>
      <c r="F25" s="8">
        <v>11716607.11</v>
      </c>
      <c r="G25" s="51" t="s">
        <v>53</v>
      </c>
      <c r="H25" s="10"/>
    </row>
    <row r="26" spans="1:8" ht="12.75" customHeight="1" hidden="1" outlineLevel="1">
      <c r="A26" s="134"/>
      <c r="B26" s="130"/>
      <c r="C26" s="56">
        <v>40487</v>
      </c>
      <c r="D26" s="8">
        <v>6555252.62</v>
      </c>
      <c r="E26" s="50">
        <v>40514</v>
      </c>
      <c r="F26" s="8">
        <v>6555252.62</v>
      </c>
      <c r="G26" s="51" t="s">
        <v>53</v>
      </c>
      <c r="H26" s="10"/>
    </row>
    <row r="27" spans="1:8" ht="12.75" customHeight="1" hidden="1" outlineLevel="1">
      <c r="A27" s="134"/>
      <c r="B27" s="130"/>
      <c r="C27" s="56">
        <v>40520</v>
      </c>
      <c r="D27" s="8">
        <v>27702003.33</v>
      </c>
      <c r="E27" s="50">
        <v>40532</v>
      </c>
      <c r="F27" s="8">
        <v>27702003.33</v>
      </c>
      <c r="G27" s="51" t="s">
        <v>53</v>
      </c>
      <c r="H27" s="10"/>
    </row>
    <row r="28" spans="1:8" ht="12.75" customHeight="1" hidden="1" outlineLevel="1">
      <c r="A28" s="134"/>
      <c r="B28" s="130"/>
      <c r="C28" s="56">
        <v>40542</v>
      </c>
      <c r="D28" s="8">
        <v>8512718.99</v>
      </c>
      <c r="E28" s="50">
        <v>40576</v>
      </c>
      <c r="F28" s="8">
        <v>8512718.99</v>
      </c>
      <c r="G28" s="51" t="s">
        <v>53</v>
      </c>
      <c r="H28" s="10"/>
    </row>
    <row r="29" spans="1:8" ht="12.75" customHeight="1" hidden="1" outlineLevel="1">
      <c r="A29" s="134"/>
      <c r="B29" s="130"/>
      <c r="C29" s="58">
        <v>40581</v>
      </c>
      <c r="D29" s="8">
        <v>15851383.46</v>
      </c>
      <c r="E29" s="53">
        <v>40615</v>
      </c>
      <c r="F29" s="8">
        <v>15851383.46</v>
      </c>
      <c r="G29" s="51" t="s">
        <v>53</v>
      </c>
      <c r="H29" s="10"/>
    </row>
    <row r="30" spans="1:8" ht="12.75" customHeight="1" hidden="1" outlineLevel="1">
      <c r="A30" s="134"/>
      <c r="B30" s="130"/>
      <c r="C30" s="60">
        <v>40606</v>
      </c>
      <c r="D30" s="8">
        <v>12486502.23</v>
      </c>
      <c r="E30" s="53">
        <v>40627</v>
      </c>
      <c r="F30" s="8">
        <v>12486502.23</v>
      </c>
      <c r="G30" s="51" t="s">
        <v>53</v>
      </c>
      <c r="H30" s="10"/>
    </row>
    <row r="31" spans="1:8" ht="12.75" customHeight="1" hidden="1" outlineLevel="1">
      <c r="A31" s="134"/>
      <c r="B31" s="130"/>
      <c r="C31" s="60">
        <v>40639</v>
      </c>
      <c r="D31" s="8">
        <v>11520327.05</v>
      </c>
      <c r="E31" s="53">
        <v>40665</v>
      </c>
      <c r="F31" s="8">
        <v>11520327.05</v>
      </c>
      <c r="G31" s="51" t="s">
        <v>53</v>
      </c>
      <c r="H31" s="10"/>
    </row>
    <row r="32" spans="1:8" ht="12.75" customHeight="1" hidden="1" outlineLevel="1">
      <c r="A32" s="134"/>
      <c r="B32" s="130"/>
      <c r="C32" s="60">
        <v>40673</v>
      </c>
      <c r="D32" s="8">
        <v>11690496.43</v>
      </c>
      <c r="E32" s="53">
        <v>40694</v>
      </c>
      <c r="F32" s="8">
        <v>11690496.43</v>
      </c>
      <c r="G32" s="51" t="s">
        <v>53</v>
      </c>
      <c r="H32" s="10"/>
    </row>
    <row r="33" spans="1:8" ht="12.75" customHeight="1" hidden="1" outlineLevel="1">
      <c r="A33" s="134"/>
      <c r="B33" s="130"/>
      <c r="C33" s="60">
        <v>40701</v>
      </c>
      <c r="D33" s="8">
        <v>5414396.59</v>
      </c>
      <c r="E33" s="53">
        <v>40716</v>
      </c>
      <c r="F33" s="8">
        <v>5414396.59</v>
      </c>
      <c r="G33" s="51" t="s">
        <v>53</v>
      </c>
      <c r="H33" s="10"/>
    </row>
    <row r="34" spans="1:8" ht="12.75" customHeight="1" hidden="1" outlineLevel="1">
      <c r="A34" s="134"/>
      <c r="B34" s="130"/>
      <c r="C34" s="60">
        <v>40737</v>
      </c>
      <c r="D34" s="8">
        <v>15620207.67</v>
      </c>
      <c r="E34" s="53">
        <v>40756</v>
      </c>
      <c r="F34" s="8">
        <v>15620207.67</v>
      </c>
      <c r="G34" s="51" t="s">
        <v>53</v>
      </c>
      <c r="H34" s="10"/>
    </row>
    <row r="35" spans="1:8" ht="12.75" customHeight="1" hidden="1" outlineLevel="1">
      <c r="A35" s="134"/>
      <c r="B35" s="130"/>
      <c r="C35" s="60">
        <v>40772</v>
      </c>
      <c r="D35" s="8">
        <v>8769394.96</v>
      </c>
      <c r="E35" s="53">
        <v>40792</v>
      </c>
      <c r="F35" s="8">
        <v>8769394.96</v>
      </c>
      <c r="G35" s="51" t="s">
        <v>53</v>
      </c>
      <c r="H35" s="10"/>
    </row>
    <row r="36" spans="1:8" ht="12.75" customHeight="1" hidden="1" outlineLevel="1">
      <c r="A36" s="134"/>
      <c r="B36" s="130"/>
      <c r="C36" s="60">
        <v>40793</v>
      </c>
      <c r="D36" s="8">
        <v>10469427.07</v>
      </c>
      <c r="E36" s="53">
        <v>40801</v>
      </c>
      <c r="F36" s="8">
        <v>10469427.07</v>
      </c>
      <c r="G36" s="51" t="s">
        <v>53</v>
      </c>
      <c r="H36" s="10"/>
    </row>
    <row r="37" spans="1:8" ht="12.75" customHeight="1" hidden="1" outlineLevel="1">
      <c r="A37" s="134"/>
      <c r="B37" s="130"/>
      <c r="C37" s="60">
        <v>40822</v>
      </c>
      <c r="D37" s="74">
        <v>14850971.78</v>
      </c>
      <c r="E37" s="75">
        <v>40830</v>
      </c>
      <c r="F37" s="74">
        <v>14850971.78</v>
      </c>
      <c r="G37" s="76" t="s">
        <v>53</v>
      </c>
      <c r="H37" s="10"/>
    </row>
    <row r="38" spans="1:8" ht="12.75" customHeight="1" hidden="1" outlineLevel="1">
      <c r="A38" s="134"/>
      <c r="B38" s="130"/>
      <c r="C38" s="60">
        <v>40854</v>
      </c>
      <c r="D38" s="74">
        <v>8272720.59</v>
      </c>
      <c r="E38" s="75">
        <v>40870</v>
      </c>
      <c r="F38" s="74">
        <v>8272720.59</v>
      </c>
      <c r="G38" s="76" t="s">
        <v>53</v>
      </c>
      <c r="H38" s="10"/>
    </row>
    <row r="39" spans="1:8" ht="12.75" customHeight="1" hidden="1" outlineLevel="1">
      <c r="A39" s="134"/>
      <c r="B39" s="130"/>
      <c r="C39" s="60">
        <v>40884</v>
      </c>
      <c r="D39" s="8">
        <v>14144016.44</v>
      </c>
      <c r="E39" s="53">
        <v>41099</v>
      </c>
      <c r="F39" s="8">
        <v>14144016.44</v>
      </c>
      <c r="G39" s="76" t="s">
        <v>53</v>
      </c>
      <c r="H39" s="10"/>
    </row>
    <row r="40" spans="1:8" ht="12.75" customHeight="1" hidden="1" outlineLevel="1">
      <c r="A40" s="134"/>
      <c r="B40" s="130"/>
      <c r="C40" s="60">
        <v>40925</v>
      </c>
      <c r="D40" s="8">
        <v>11821019.52</v>
      </c>
      <c r="E40" s="53">
        <v>41102</v>
      </c>
      <c r="F40" s="52">
        <v>11821019.52</v>
      </c>
      <c r="G40" s="9" t="s">
        <v>53</v>
      </c>
      <c r="H40" s="10"/>
    </row>
    <row r="41" spans="1:8" ht="12.75" customHeight="1" hidden="1" outlineLevel="1">
      <c r="A41" s="134"/>
      <c r="B41" s="130"/>
      <c r="C41" s="60">
        <v>41100</v>
      </c>
      <c r="D41" s="8">
        <v>23204517.19</v>
      </c>
      <c r="E41" s="53">
        <v>41164</v>
      </c>
      <c r="F41" s="52">
        <v>23204517.19</v>
      </c>
      <c r="G41" s="9" t="s">
        <v>53</v>
      </c>
      <c r="H41" s="10"/>
    </row>
    <row r="42" spans="1:8" ht="12.75" customHeight="1" hidden="1" outlineLevel="1">
      <c r="A42" s="134"/>
      <c r="B42" s="130"/>
      <c r="C42" s="60">
        <v>41103</v>
      </c>
      <c r="D42" s="8">
        <v>4719849.95</v>
      </c>
      <c r="E42" s="53">
        <v>41169</v>
      </c>
      <c r="F42" s="52">
        <v>4719849.95</v>
      </c>
      <c r="G42" s="9" t="s">
        <v>53</v>
      </c>
      <c r="H42" s="10"/>
    </row>
    <row r="43" spans="1:8" ht="12.75" customHeight="1" hidden="1" outlineLevel="1">
      <c r="A43" s="134"/>
      <c r="B43" s="130"/>
      <c r="C43" s="60">
        <v>41122</v>
      </c>
      <c r="D43" s="8">
        <v>4764020.8</v>
      </c>
      <c r="E43" s="53">
        <v>41173</v>
      </c>
      <c r="F43" s="52">
        <v>4764020.8</v>
      </c>
      <c r="G43" s="51" t="s">
        <v>53</v>
      </c>
      <c r="H43" s="10"/>
    </row>
    <row r="44" spans="1:8" ht="12.75" customHeight="1" hidden="1" outlineLevel="1">
      <c r="A44" s="134"/>
      <c r="B44" s="130"/>
      <c r="C44" s="60">
        <v>41157</v>
      </c>
      <c r="D44" s="8">
        <v>3528728.73</v>
      </c>
      <c r="E44" s="53">
        <v>41186</v>
      </c>
      <c r="F44" s="52">
        <v>3528728.73</v>
      </c>
      <c r="G44" s="51" t="s">
        <v>53</v>
      </c>
      <c r="H44" s="10"/>
    </row>
    <row r="45" spans="1:8" ht="12.75" customHeight="1" hidden="1" outlineLevel="1">
      <c r="A45" s="134"/>
      <c r="B45" s="130"/>
      <c r="C45" s="60">
        <v>41187</v>
      </c>
      <c r="D45" s="8">
        <v>41359480.2</v>
      </c>
      <c r="E45" s="53">
        <v>41263</v>
      </c>
      <c r="F45" s="52">
        <v>41359480.2</v>
      </c>
      <c r="G45" s="51" t="s">
        <v>53</v>
      </c>
      <c r="H45" s="10"/>
    </row>
    <row r="46" spans="1:8" ht="12.75" customHeight="1" hidden="1" outlineLevel="1">
      <c r="A46" s="134"/>
      <c r="B46" s="130"/>
      <c r="C46" s="60">
        <v>41215</v>
      </c>
      <c r="D46" s="8">
        <v>8733168.98</v>
      </c>
      <c r="E46" s="53">
        <v>41263</v>
      </c>
      <c r="F46" s="52">
        <v>8733168.98</v>
      </c>
      <c r="G46" s="51" t="s">
        <v>53</v>
      </c>
      <c r="H46" s="10"/>
    </row>
    <row r="47" spans="1:8" ht="12.75" customHeight="1" hidden="1" outlineLevel="1">
      <c r="A47" s="134"/>
      <c r="B47" s="130"/>
      <c r="C47" s="60">
        <v>41256</v>
      </c>
      <c r="D47" s="90">
        <v>11901883.99</v>
      </c>
      <c r="E47" s="53">
        <v>41333</v>
      </c>
      <c r="F47" s="52">
        <v>11901883.99</v>
      </c>
      <c r="G47" s="51" t="s">
        <v>53</v>
      </c>
      <c r="H47" s="10"/>
    </row>
    <row r="48" spans="1:8" ht="12.75" customHeight="1" hidden="1" outlineLevel="1">
      <c r="A48" s="134"/>
      <c r="B48" s="130"/>
      <c r="C48" s="60">
        <v>41290</v>
      </c>
      <c r="D48" s="8">
        <v>10154966.98</v>
      </c>
      <c r="E48" s="53">
        <v>41340</v>
      </c>
      <c r="F48" s="52">
        <v>10154966.98</v>
      </c>
      <c r="G48" s="51" t="s">
        <v>53</v>
      </c>
      <c r="H48" s="10"/>
    </row>
    <row r="49" spans="1:8" ht="12.75" customHeight="1" hidden="1" outlineLevel="1">
      <c r="A49" s="134"/>
      <c r="B49" s="130"/>
      <c r="C49" s="60">
        <v>41313</v>
      </c>
      <c r="D49" s="90">
        <v>7892230.4</v>
      </c>
      <c r="E49" s="53">
        <v>41374</v>
      </c>
      <c r="F49" s="90">
        <v>7892230.4</v>
      </c>
      <c r="G49" s="51" t="s">
        <v>53</v>
      </c>
      <c r="H49" s="10"/>
    </row>
    <row r="50" spans="1:8" ht="12.75" customHeight="1" hidden="1" outlineLevel="1">
      <c r="A50" s="134"/>
      <c r="B50" s="130"/>
      <c r="C50" s="60">
        <v>41345</v>
      </c>
      <c r="D50" s="91">
        <v>4701482.69</v>
      </c>
      <c r="E50" s="53">
        <v>41414</v>
      </c>
      <c r="F50" s="52">
        <v>4701482.69</v>
      </c>
      <c r="G50" s="51" t="s">
        <v>53</v>
      </c>
      <c r="H50" s="10"/>
    </row>
    <row r="51" spans="1:8" ht="12.75" customHeight="1" hidden="1" outlineLevel="1">
      <c r="A51" s="134"/>
      <c r="B51" s="130"/>
      <c r="C51" s="60">
        <v>41376</v>
      </c>
      <c r="D51" s="91">
        <v>9850334.94</v>
      </c>
      <c r="E51" s="53">
        <v>41418</v>
      </c>
      <c r="F51" s="52">
        <v>9850334.94</v>
      </c>
      <c r="G51" s="51" t="s">
        <v>53</v>
      </c>
      <c r="H51" s="10"/>
    </row>
    <row r="52" spans="1:8" ht="12.75" customHeight="1" hidden="1" outlineLevel="1">
      <c r="A52" s="134"/>
      <c r="B52" s="130"/>
      <c r="C52" s="60">
        <v>41408</v>
      </c>
      <c r="D52" s="91">
        <v>4942396.63</v>
      </c>
      <c r="E52" s="53">
        <v>41425</v>
      </c>
      <c r="F52" s="52">
        <v>4942396.63</v>
      </c>
      <c r="G52" s="51" t="s">
        <v>53</v>
      </c>
      <c r="H52" s="10"/>
    </row>
    <row r="53" spans="1:8" ht="12.75" customHeight="1" hidden="1" outlineLevel="1">
      <c r="A53" s="134"/>
      <c r="B53" s="130"/>
      <c r="C53" s="60">
        <v>41436</v>
      </c>
      <c r="D53" s="91">
        <v>16856345.47</v>
      </c>
      <c r="E53" s="53">
        <v>41459</v>
      </c>
      <c r="F53" s="52">
        <v>16856345.47</v>
      </c>
      <c r="G53" s="51" t="s">
        <v>53</v>
      </c>
      <c r="H53" s="10"/>
    </row>
    <row r="54" spans="1:8" ht="12.75" customHeight="1" hidden="1" outlineLevel="1">
      <c r="A54" s="134"/>
      <c r="B54" s="130"/>
      <c r="C54" s="60">
        <v>41467</v>
      </c>
      <c r="D54" s="91">
        <v>8545466.69</v>
      </c>
      <c r="E54" s="53">
        <v>41522</v>
      </c>
      <c r="F54" s="91">
        <v>8545466.69</v>
      </c>
      <c r="G54" s="51" t="s">
        <v>53</v>
      </c>
      <c r="H54" s="10"/>
    </row>
    <row r="55" spans="1:8" ht="12.75" customHeight="1" hidden="1" outlineLevel="1">
      <c r="A55" s="134"/>
      <c r="B55" s="130"/>
      <c r="C55" s="60">
        <v>41493</v>
      </c>
      <c r="D55" s="91">
        <v>6849117.01</v>
      </c>
      <c r="E55" s="53">
        <v>41534</v>
      </c>
      <c r="F55" s="91">
        <v>6849117.01</v>
      </c>
      <c r="G55" s="51" t="s">
        <v>53</v>
      </c>
      <c r="H55" s="10"/>
    </row>
    <row r="56" spans="1:8" ht="12.75" customHeight="1" hidden="1" outlineLevel="1">
      <c r="A56" s="134"/>
      <c r="B56" s="130"/>
      <c r="C56" s="60">
        <v>41528</v>
      </c>
      <c r="D56" s="91">
        <v>9196919.89</v>
      </c>
      <c r="E56" s="53">
        <v>41542</v>
      </c>
      <c r="F56" s="91">
        <v>9196919.89</v>
      </c>
      <c r="G56" s="51" t="s">
        <v>53</v>
      </c>
      <c r="H56" s="10"/>
    </row>
    <row r="57" spans="1:8" ht="12.75" customHeight="1" hidden="1" outlineLevel="1">
      <c r="A57" s="134"/>
      <c r="B57" s="130"/>
      <c r="C57" s="60">
        <v>41557</v>
      </c>
      <c r="D57" s="91">
        <v>8079303.95</v>
      </c>
      <c r="E57" s="53">
        <v>41579</v>
      </c>
      <c r="F57" s="91">
        <v>684912.13</v>
      </c>
      <c r="G57" s="51" t="s">
        <v>53</v>
      </c>
      <c r="H57" s="10"/>
    </row>
    <row r="58" spans="1:8" ht="12.75" customHeight="1" hidden="1" outlineLevel="1">
      <c r="A58" s="134"/>
      <c r="B58" s="130"/>
      <c r="C58" s="60">
        <v>41584</v>
      </c>
      <c r="D58" s="91">
        <v>5790980.96</v>
      </c>
      <c r="E58" s="53"/>
      <c r="F58" s="91"/>
      <c r="G58" s="51" t="s">
        <v>53</v>
      </c>
      <c r="H58" s="10"/>
    </row>
    <row r="59" spans="1:8" ht="12.75" customHeight="1" hidden="1" outlineLevel="1">
      <c r="A59" s="134"/>
      <c r="B59" s="130"/>
      <c r="C59" s="60">
        <v>41619</v>
      </c>
      <c r="D59" s="91">
        <v>7672156.01</v>
      </c>
      <c r="E59" s="53"/>
      <c r="F59" s="91"/>
      <c r="G59" s="51" t="s">
        <v>53</v>
      </c>
      <c r="H59" s="10"/>
    </row>
    <row r="60" spans="1:8" ht="12.75" customHeight="1" hidden="1" outlineLevel="1">
      <c r="A60" s="134"/>
      <c r="B60" s="130"/>
      <c r="C60" s="60">
        <v>41655</v>
      </c>
      <c r="D60" s="91">
        <v>8297657.06</v>
      </c>
      <c r="E60" s="53"/>
      <c r="F60" s="91"/>
      <c r="G60" s="51" t="s">
        <v>53</v>
      </c>
      <c r="H60" s="10"/>
    </row>
    <row r="61" spans="1:8" ht="12.75" customHeight="1" hidden="1" outlineLevel="1">
      <c r="A61" s="134"/>
      <c r="B61" s="130"/>
      <c r="C61" s="60">
        <v>41682</v>
      </c>
      <c r="D61" s="91">
        <v>0</v>
      </c>
      <c r="E61" s="53"/>
      <c r="F61" s="91"/>
      <c r="G61" s="51" t="s">
        <v>101</v>
      </c>
      <c r="H61" s="10"/>
    </row>
    <row r="62" spans="1:8" ht="12.75" customHeight="1" hidden="1" outlineLevel="1">
      <c r="A62" s="134"/>
      <c r="B62" s="130"/>
      <c r="C62" s="60">
        <v>41709</v>
      </c>
      <c r="D62" s="91">
        <v>0</v>
      </c>
      <c r="E62" s="53"/>
      <c r="F62" s="91"/>
      <c r="G62" s="51" t="s">
        <v>101</v>
      </c>
      <c r="H62" s="10"/>
    </row>
    <row r="63" spans="1:8" ht="12.75" customHeight="1" hidden="1" outlineLevel="1">
      <c r="A63" s="134"/>
      <c r="B63" s="130"/>
      <c r="C63" s="60">
        <v>41737</v>
      </c>
      <c r="D63" s="91">
        <v>0</v>
      </c>
      <c r="E63" s="53"/>
      <c r="F63" s="91"/>
      <c r="G63" s="51" t="s">
        <v>101</v>
      </c>
      <c r="H63" s="10"/>
    </row>
    <row r="64" spans="1:8" ht="12.75" customHeight="1" hidden="1" outlineLevel="1">
      <c r="A64" s="134"/>
      <c r="B64" s="130"/>
      <c r="C64" s="60">
        <v>41772</v>
      </c>
      <c r="D64" s="91">
        <v>0</v>
      </c>
      <c r="E64" s="53"/>
      <c r="F64" s="91"/>
      <c r="G64" s="51" t="s">
        <v>101</v>
      </c>
      <c r="H64" s="10"/>
    </row>
    <row r="65" spans="1:8" ht="12.75" customHeight="1" hidden="1" outlineLevel="1">
      <c r="A65" s="134"/>
      <c r="B65" s="130"/>
      <c r="C65" s="60">
        <v>41808</v>
      </c>
      <c r="D65" s="91">
        <v>0</v>
      </c>
      <c r="E65" s="53"/>
      <c r="F65" s="91"/>
      <c r="G65" s="51" t="s">
        <v>101</v>
      </c>
      <c r="H65" s="10"/>
    </row>
    <row r="66" spans="1:8" ht="12.75" customHeight="1" hidden="1" outlineLevel="1">
      <c r="A66" s="134"/>
      <c r="B66" s="130"/>
      <c r="C66" s="60">
        <v>41834</v>
      </c>
      <c r="D66" s="91">
        <v>0</v>
      </c>
      <c r="E66" s="53"/>
      <c r="F66" s="91"/>
      <c r="G66" s="51" t="s">
        <v>101</v>
      </c>
      <c r="H66" s="10"/>
    </row>
    <row r="67" spans="1:8" ht="12.75" customHeight="1" hidden="1" outlineLevel="1">
      <c r="A67" s="134"/>
      <c r="B67" s="130"/>
      <c r="C67" s="60">
        <v>41858</v>
      </c>
      <c r="D67" s="91">
        <v>0</v>
      </c>
      <c r="E67" s="53"/>
      <c r="F67" s="91"/>
      <c r="G67" s="51" t="s">
        <v>101</v>
      </c>
      <c r="H67" s="10"/>
    </row>
    <row r="68" spans="1:8" ht="12.75" customHeight="1" hidden="1" outlineLevel="1">
      <c r="A68" s="134"/>
      <c r="B68" s="130"/>
      <c r="C68" s="60">
        <v>41886</v>
      </c>
      <c r="D68" s="91">
        <v>0</v>
      </c>
      <c r="E68" s="53"/>
      <c r="F68" s="91"/>
      <c r="G68" s="51" t="s">
        <v>101</v>
      </c>
      <c r="H68" s="10"/>
    </row>
    <row r="69" spans="1:8" ht="12.75" customHeight="1" hidden="1" outlineLevel="1">
      <c r="A69" s="134"/>
      <c r="B69" s="130"/>
      <c r="C69" s="60" t="s">
        <v>88</v>
      </c>
      <c r="D69" s="91">
        <v>0</v>
      </c>
      <c r="E69" s="53"/>
      <c r="F69" s="91"/>
      <c r="G69" s="51" t="s">
        <v>101</v>
      </c>
      <c r="H69" s="10"/>
    </row>
    <row r="70" spans="1:8" ht="12.75" customHeight="1" hidden="1" outlineLevel="1">
      <c r="A70" s="134"/>
      <c r="B70" s="130"/>
      <c r="C70" s="60">
        <v>42012</v>
      </c>
      <c r="D70" s="91">
        <v>0</v>
      </c>
      <c r="E70" s="53"/>
      <c r="F70" s="91"/>
      <c r="G70" s="51" t="s">
        <v>101</v>
      </c>
      <c r="H70" s="10"/>
    </row>
    <row r="71" spans="1:8" ht="12.75" customHeight="1" hidden="1" outlineLevel="1">
      <c r="A71" s="134"/>
      <c r="B71" s="130"/>
      <c r="C71" s="60" t="s">
        <v>92</v>
      </c>
      <c r="D71" s="91">
        <v>0</v>
      </c>
      <c r="E71" s="53"/>
      <c r="F71" s="91"/>
      <c r="G71" s="51" t="s">
        <v>101</v>
      </c>
      <c r="H71" s="10"/>
    </row>
    <row r="72" spans="1:8" ht="12.75" customHeight="1" hidden="1" outlineLevel="1">
      <c r="A72" s="134"/>
      <c r="B72" s="130"/>
      <c r="C72" s="60">
        <v>42191</v>
      </c>
      <c r="D72" s="91">
        <v>0</v>
      </c>
      <c r="E72" s="53"/>
      <c r="F72" s="91"/>
      <c r="G72" s="51" t="s">
        <v>101</v>
      </c>
      <c r="H72" s="10"/>
    </row>
    <row r="73" spans="1:8" ht="12.75" customHeight="1" hidden="1" outlineLevel="1">
      <c r="A73" s="134"/>
      <c r="B73" s="130"/>
      <c r="C73" s="60">
        <v>42229</v>
      </c>
      <c r="D73" s="91">
        <v>0</v>
      </c>
      <c r="E73" s="53"/>
      <c r="F73" s="91"/>
      <c r="G73" s="51" t="s">
        <v>101</v>
      </c>
      <c r="H73" s="10"/>
    </row>
    <row r="74" spans="1:8" ht="12.75" customHeight="1" hidden="1" outlineLevel="1">
      <c r="A74" s="134"/>
      <c r="B74" s="130"/>
      <c r="C74" s="60" t="s">
        <v>93</v>
      </c>
      <c r="D74" s="91">
        <v>0</v>
      </c>
      <c r="E74" s="53"/>
      <c r="F74" s="91"/>
      <c r="G74" s="51" t="s">
        <v>101</v>
      </c>
      <c r="H74" s="10"/>
    </row>
    <row r="75" spans="1:8" ht="12.75" customHeight="1" hidden="1" outlineLevel="1">
      <c r="A75" s="134"/>
      <c r="B75" s="130"/>
      <c r="C75" s="60">
        <v>42377</v>
      </c>
      <c r="D75" s="91">
        <v>0</v>
      </c>
      <c r="E75" s="53"/>
      <c r="F75" s="91"/>
      <c r="G75" s="51" t="s">
        <v>101</v>
      </c>
      <c r="H75" s="10"/>
    </row>
    <row r="76" spans="1:8" ht="12.75" customHeight="1" hidden="1" outlineLevel="1">
      <c r="A76" s="134"/>
      <c r="B76" s="130"/>
      <c r="C76" s="60" t="s">
        <v>96</v>
      </c>
      <c r="D76" s="91" t="s">
        <v>95</v>
      </c>
      <c r="E76" s="53"/>
      <c r="F76" s="91"/>
      <c r="G76" s="51" t="s">
        <v>101</v>
      </c>
      <c r="H76" s="10"/>
    </row>
    <row r="77" spans="1:8" ht="12.75" customHeight="1" hidden="1" outlineLevel="1">
      <c r="A77" s="134"/>
      <c r="B77" s="130"/>
      <c r="C77" s="92" t="s">
        <v>98</v>
      </c>
      <c r="D77" s="100">
        <v>0</v>
      </c>
      <c r="E77" s="53"/>
      <c r="F77" s="91"/>
      <c r="G77" s="51" t="s">
        <v>101</v>
      </c>
      <c r="H77" s="10"/>
    </row>
    <row r="78" spans="1:8" ht="13.5" customHeight="1" hidden="1" outlineLevel="1" thickBot="1">
      <c r="A78" s="134"/>
      <c r="B78" s="130"/>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27" t="s">
        <v>5</v>
      </c>
      <c r="B80" s="104" t="s">
        <v>106</v>
      </c>
      <c r="C80" s="82"/>
      <c r="D80" s="74"/>
      <c r="E80" s="7">
        <v>39377</v>
      </c>
      <c r="F80" s="8">
        <v>14734619</v>
      </c>
      <c r="G80" s="9" t="s">
        <v>52</v>
      </c>
      <c r="H80" s="10">
        <f aca="true" t="shared" si="1" ref="H80:H90">F80*0.702804</f>
        <v>10355549.171676</v>
      </c>
    </row>
    <row r="81" spans="1:8" ht="12.75" customHeight="1" hidden="1" outlineLevel="1">
      <c r="A81" s="128"/>
      <c r="B81" s="123"/>
      <c r="C81" s="82"/>
      <c r="D81" s="74"/>
      <c r="E81" s="7">
        <v>39532</v>
      </c>
      <c r="F81" s="8">
        <v>22101928.5</v>
      </c>
      <c r="G81" s="9" t="s">
        <v>52</v>
      </c>
      <c r="H81" s="10">
        <f t="shared" si="1"/>
        <v>15533323.757514</v>
      </c>
    </row>
    <row r="82" spans="1:8" ht="12.75" customHeight="1" hidden="1" outlineLevel="1">
      <c r="A82" s="128"/>
      <c r="B82" s="123"/>
      <c r="C82" s="82"/>
      <c r="D82" s="74"/>
      <c r="E82" s="7">
        <v>39856</v>
      </c>
      <c r="F82" s="8">
        <v>14734619</v>
      </c>
      <c r="G82" s="9" t="s">
        <v>52</v>
      </c>
      <c r="H82" s="10">
        <f t="shared" si="1"/>
        <v>10355549.171676</v>
      </c>
    </row>
    <row r="83" spans="1:8" ht="12.75" customHeight="1" hidden="1" outlineLevel="1">
      <c r="A83" s="128"/>
      <c r="B83" s="123"/>
      <c r="C83" s="82"/>
      <c r="D83" s="74"/>
      <c r="E83" s="7">
        <v>39925</v>
      </c>
      <c r="F83" s="8">
        <v>14734619</v>
      </c>
      <c r="G83" s="17" t="s">
        <v>52</v>
      </c>
      <c r="H83" s="10">
        <f t="shared" si="1"/>
        <v>10355549.171676</v>
      </c>
    </row>
    <row r="84" spans="1:8" ht="12.75" customHeight="1" hidden="1" outlineLevel="1">
      <c r="A84" s="128"/>
      <c r="B84" s="123"/>
      <c r="C84" s="83">
        <v>39827</v>
      </c>
      <c r="D84" s="74">
        <v>71094942.5</v>
      </c>
      <c r="E84" s="7">
        <v>39986</v>
      </c>
      <c r="F84" s="8">
        <v>71094942.51</v>
      </c>
      <c r="G84" s="9" t="s">
        <v>53</v>
      </c>
      <c r="H84" s="10">
        <f t="shared" si="1"/>
        <v>49965809.97579804</v>
      </c>
    </row>
    <row r="85" spans="1:8" ht="12.75" customHeight="1" hidden="1" outlineLevel="1">
      <c r="A85" s="128"/>
      <c r="B85" s="123"/>
      <c r="C85" s="83">
        <v>39996</v>
      </c>
      <c r="D85" s="74">
        <v>598550.16</v>
      </c>
      <c r="E85" s="7">
        <v>40043</v>
      </c>
      <c r="F85" s="8">
        <v>279869.07</v>
      </c>
      <c r="G85" s="17" t="s">
        <v>53</v>
      </c>
      <c r="H85" s="10">
        <f t="shared" si="1"/>
        <v>196693.10187228</v>
      </c>
    </row>
    <row r="86" spans="1:8" ht="12.75" customHeight="1" hidden="1" outlineLevel="1">
      <c r="A86" s="128"/>
      <c r="B86" s="123"/>
      <c r="C86" s="83">
        <v>40023</v>
      </c>
      <c r="D86" s="74">
        <v>73540433.64</v>
      </c>
      <c r="E86" s="7">
        <v>40050</v>
      </c>
      <c r="F86" s="8">
        <v>72994030.6</v>
      </c>
      <c r="G86" s="9" t="s">
        <v>53</v>
      </c>
      <c r="H86" s="10">
        <f t="shared" si="1"/>
        <v>51300496.68180239</v>
      </c>
    </row>
    <row r="87" spans="1:8" ht="12.75" customHeight="1" hidden="1" outlineLevel="1">
      <c r="A87" s="128"/>
      <c r="B87" s="123"/>
      <c r="C87" s="83">
        <v>40049</v>
      </c>
      <c r="D87" s="74">
        <v>585747.37</v>
      </c>
      <c r="E87" s="7">
        <v>40067</v>
      </c>
      <c r="F87" s="8">
        <v>404454</v>
      </c>
      <c r="G87" s="9" t="s">
        <v>53</v>
      </c>
      <c r="H87" s="10">
        <f t="shared" si="1"/>
        <v>284251.889016</v>
      </c>
    </row>
    <row r="88" spans="1:8" ht="12.75" customHeight="1" hidden="1" outlineLevel="1">
      <c r="A88" s="128"/>
      <c r="B88" s="123"/>
      <c r="C88" s="83">
        <v>40081</v>
      </c>
      <c r="D88" s="74">
        <v>15346672.36</v>
      </c>
      <c r="E88" s="7">
        <v>40101</v>
      </c>
      <c r="F88" s="8">
        <v>15346672.36</v>
      </c>
      <c r="G88" s="9" t="s">
        <v>53</v>
      </c>
      <c r="H88" s="10">
        <f t="shared" si="1"/>
        <v>10785702.72129744</v>
      </c>
    </row>
    <row r="89" spans="1:8" ht="12.75" customHeight="1" hidden="1" outlineLevel="1">
      <c r="A89" s="128"/>
      <c r="B89" s="123"/>
      <c r="C89" s="56">
        <v>40113</v>
      </c>
      <c r="D89" s="74">
        <v>503763.72</v>
      </c>
      <c r="E89" s="7">
        <v>40142</v>
      </c>
      <c r="F89" s="8">
        <v>503763.72</v>
      </c>
      <c r="G89" s="9" t="s">
        <v>53</v>
      </c>
      <c r="H89" s="10">
        <f t="shared" si="1"/>
        <v>354047.15747087996</v>
      </c>
    </row>
    <row r="90" spans="1:8" ht="12.75" customHeight="1" hidden="1" outlineLevel="1">
      <c r="A90" s="128"/>
      <c r="B90" s="123"/>
      <c r="C90" s="83">
        <v>40142</v>
      </c>
      <c r="D90" s="74">
        <v>2112953.12</v>
      </c>
      <c r="E90" s="7">
        <v>40198</v>
      </c>
      <c r="F90" s="8">
        <v>2112953.12</v>
      </c>
      <c r="G90" s="9" t="s">
        <v>53</v>
      </c>
      <c r="H90" s="10">
        <f t="shared" si="1"/>
        <v>1484991.90454848</v>
      </c>
    </row>
    <row r="91" spans="1:8" ht="12.75" customHeight="1" hidden="1" outlineLevel="1">
      <c r="A91" s="128"/>
      <c r="B91" s="123"/>
      <c r="C91" s="83">
        <v>40168</v>
      </c>
      <c r="D91" s="74">
        <v>3449205.48</v>
      </c>
      <c r="E91" s="7">
        <v>40220</v>
      </c>
      <c r="F91" s="8">
        <v>3449205.48</v>
      </c>
      <c r="G91" s="9" t="s">
        <v>53</v>
      </c>
      <c r="H91" s="10">
        <f aca="true" t="shared" si="2" ref="H91:H97">F91*0.702804</f>
        <v>2424115.40816592</v>
      </c>
    </row>
    <row r="92" spans="1:8" ht="12.75" customHeight="1" hidden="1" outlineLevel="1">
      <c r="A92" s="128"/>
      <c r="B92" s="123"/>
      <c r="C92" s="56">
        <v>40245</v>
      </c>
      <c r="D92" s="74">
        <v>1737242.01</v>
      </c>
      <c r="E92" s="7">
        <v>40262</v>
      </c>
      <c r="F92" s="8">
        <v>1737242.01</v>
      </c>
      <c r="G92" s="9" t="s">
        <v>53</v>
      </c>
      <c r="H92" s="10">
        <f t="shared" si="2"/>
        <v>1220940.63359604</v>
      </c>
    </row>
    <row r="93" spans="1:8" ht="12.75" customHeight="1" hidden="1" outlineLevel="1">
      <c r="A93" s="128"/>
      <c r="B93" s="123"/>
      <c r="C93" s="56">
        <v>40263</v>
      </c>
      <c r="D93" s="74">
        <v>818469.66</v>
      </c>
      <c r="E93" s="7">
        <v>40291</v>
      </c>
      <c r="F93" s="8">
        <v>818469.66</v>
      </c>
      <c r="G93" s="9" t="s">
        <v>53</v>
      </c>
      <c r="H93" s="10">
        <f t="shared" si="2"/>
        <v>575223.75092664</v>
      </c>
    </row>
    <row r="94" spans="1:8" ht="12.75" customHeight="1" hidden="1" outlineLevel="1">
      <c r="A94" s="128"/>
      <c r="B94" s="123"/>
      <c r="C94" s="56">
        <v>40303</v>
      </c>
      <c r="D94" s="74">
        <v>1539879.28</v>
      </c>
      <c r="E94" s="7">
        <v>40336</v>
      </c>
      <c r="F94" s="8">
        <v>1539879.28</v>
      </c>
      <c r="G94" s="9" t="s">
        <v>53</v>
      </c>
      <c r="H94" s="10">
        <f t="shared" si="2"/>
        <v>1082233.31750112</v>
      </c>
    </row>
    <row r="95" spans="1:8" ht="12.75" customHeight="1" hidden="1" outlineLevel="1">
      <c r="A95" s="128"/>
      <c r="B95" s="123"/>
      <c r="C95" s="56">
        <v>40324</v>
      </c>
      <c r="D95" s="74">
        <v>4887157.83</v>
      </c>
      <c r="E95" s="7">
        <v>40354</v>
      </c>
      <c r="F95" s="8">
        <v>4887157.83</v>
      </c>
      <c r="G95" s="9" t="s">
        <v>53</v>
      </c>
      <c r="H95" s="10">
        <f t="shared" si="2"/>
        <v>3434714.07155532</v>
      </c>
    </row>
    <row r="96" spans="1:8" ht="12.75" customHeight="1" hidden="1" outlineLevel="1">
      <c r="A96" s="128"/>
      <c r="B96" s="123"/>
      <c r="C96" s="56">
        <v>40358</v>
      </c>
      <c r="D96" s="74">
        <v>2464130.26</v>
      </c>
      <c r="E96" s="7">
        <v>40385</v>
      </c>
      <c r="F96" s="8">
        <v>2464130.26</v>
      </c>
      <c r="G96" s="9" t="s">
        <v>53</v>
      </c>
      <c r="H96" s="10">
        <f t="shared" si="2"/>
        <v>1731800.6032490397</v>
      </c>
    </row>
    <row r="97" spans="1:8" ht="12.75" customHeight="1" hidden="1" outlineLevel="1">
      <c r="A97" s="128"/>
      <c r="B97" s="123"/>
      <c r="C97" s="56">
        <v>40388</v>
      </c>
      <c r="D97" s="74">
        <v>14290127.05</v>
      </c>
      <c r="E97" s="7">
        <v>40402</v>
      </c>
      <c r="F97" s="8">
        <v>14290127.05</v>
      </c>
      <c r="G97" s="9" t="s">
        <v>53</v>
      </c>
      <c r="H97" s="10">
        <f t="shared" si="2"/>
        <v>10043158.4512482</v>
      </c>
    </row>
    <row r="98" spans="1:8" ht="12.75" customHeight="1" hidden="1" outlineLevel="1">
      <c r="A98" s="128"/>
      <c r="B98" s="123"/>
      <c r="C98" s="56">
        <v>40410</v>
      </c>
      <c r="D98" s="74">
        <v>6377830.62</v>
      </c>
      <c r="E98" s="7">
        <v>40444</v>
      </c>
      <c r="F98" s="8">
        <v>6377830.62</v>
      </c>
      <c r="G98" s="9" t="s">
        <v>53</v>
      </c>
      <c r="H98" s="10"/>
    </row>
    <row r="99" spans="1:8" ht="12.75" customHeight="1" hidden="1" outlineLevel="1">
      <c r="A99" s="128"/>
      <c r="B99" s="123"/>
      <c r="C99" s="56">
        <v>40469</v>
      </c>
      <c r="D99" s="74">
        <v>3479127.56</v>
      </c>
      <c r="E99" s="7" t="s">
        <v>70</v>
      </c>
      <c r="F99" s="8">
        <v>3479127.56</v>
      </c>
      <c r="G99" s="9" t="s">
        <v>53</v>
      </c>
      <c r="H99" s="10"/>
    </row>
    <row r="100" spans="1:8" ht="12.75" customHeight="1" hidden="1" outlineLevel="1">
      <c r="A100" s="128"/>
      <c r="B100" s="123"/>
      <c r="C100" s="56">
        <v>40760</v>
      </c>
      <c r="D100" s="74">
        <v>20066522.31</v>
      </c>
      <c r="E100" s="7">
        <v>40780</v>
      </c>
      <c r="F100" s="8">
        <v>20066522.31</v>
      </c>
      <c r="G100" s="9" t="s">
        <v>53</v>
      </c>
      <c r="H100" s="10"/>
    </row>
    <row r="101" spans="1:8" ht="12.75" customHeight="1" hidden="1" outlineLevel="1">
      <c r="A101" s="128"/>
      <c r="B101" s="123"/>
      <c r="C101" s="56">
        <v>40823</v>
      </c>
      <c r="D101" s="74">
        <v>3599595.33</v>
      </c>
      <c r="E101" s="7">
        <v>40840</v>
      </c>
      <c r="F101" s="8">
        <v>3599595.33</v>
      </c>
      <c r="G101" s="9" t="s">
        <v>53</v>
      </c>
      <c r="H101" s="10"/>
    </row>
    <row r="102" spans="1:8" ht="12.75" customHeight="1" hidden="1" outlineLevel="1">
      <c r="A102" s="128"/>
      <c r="B102" s="123"/>
      <c r="C102" s="56">
        <v>40848</v>
      </c>
      <c r="D102" s="74">
        <v>2333424.65</v>
      </c>
      <c r="E102" s="7">
        <v>40878</v>
      </c>
      <c r="F102" s="8">
        <v>2333424.65</v>
      </c>
      <c r="G102" s="9" t="s">
        <v>53</v>
      </c>
      <c r="H102" s="10"/>
    </row>
    <row r="103" spans="1:8" ht="12.75" customHeight="1" hidden="1" outlineLevel="1">
      <c r="A103" s="128"/>
      <c r="B103" s="123"/>
      <c r="C103" s="56">
        <v>40884</v>
      </c>
      <c r="D103" s="74">
        <v>8515978.29</v>
      </c>
      <c r="E103" s="7">
        <v>41089</v>
      </c>
      <c r="F103" s="8">
        <v>8515978.29</v>
      </c>
      <c r="G103" s="9" t="s">
        <v>53</v>
      </c>
      <c r="H103" s="10"/>
    </row>
    <row r="104" spans="1:8" ht="12.75" customHeight="1" hidden="1" outlineLevel="1">
      <c r="A104" s="128"/>
      <c r="B104" s="123"/>
      <c r="C104" s="56">
        <v>41095</v>
      </c>
      <c r="D104" s="74">
        <v>28849078.36</v>
      </c>
      <c r="E104" s="7">
        <v>41116</v>
      </c>
      <c r="F104" s="8">
        <v>28849078.36</v>
      </c>
      <c r="G104" s="9" t="s">
        <v>53</v>
      </c>
      <c r="H104" s="10"/>
    </row>
    <row r="105" spans="1:8" ht="12.75" customHeight="1" hidden="1" outlineLevel="1">
      <c r="A105" s="128"/>
      <c r="B105" s="123"/>
      <c r="C105" s="56">
        <v>41117</v>
      </c>
      <c r="D105" s="74">
        <v>2226614.75</v>
      </c>
      <c r="E105" s="7">
        <v>41162</v>
      </c>
      <c r="F105" s="8">
        <v>2226614.75</v>
      </c>
      <c r="G105" s="9" t="s">
        <v>53</v>
      </c>
      <c r="H105" s="10"/>
    </row>
    <row r="106" spans="1:8" ht="12.75" customHeight="1" hidden="1" outlineLevel="1">
      <c r="A106" s="128"/>
      <c r="B106" s="123"/>
      <c r="C106" s="56">
        <v>41156</v>
      </c>
      <c r="D106" s="74">
        <v>588881.66</v>
      </c>
      <c r="E106" s="7">
        <v>41183</v>
      </c>
      <c r="F106" s="74">
        <v>588881.66</v>
      </c>
      <c r="G106" s="9" t="s">
        <v>53</v>
      </c>
      <c r="H106" s="10"/>
    </row>
    <row r="107" spans="1:8" ht="12.75" customHeight="1" hidden="1" outlineLevel="1">
      <c r="A107" s="128"/>
      <c r="B107" s="123"/>
      <c r="C107" s="56" t="s">
        <v>77</v>
      </c>
      <c r="D107" s="74">
        <v>8864667.82</v>
      </c>
      <c r="E107" s="7">
        <v>41212</v>
      </c>
      <c r="F107" s="74">
        <v>8864667.82</v>
      </c>
      <c r="G107" s="9" t="s">
        <v>53</v>
      </c>
      <c r="H107" s="10"/>
    </row>
    <row r="108" spans="1:8" ht="12.75" customHeight="1" hidden="1" outlineLevel="1">
      <c r="A108" s="128"/>
      <c r="B108" s="123"/>
      <c r="C108" s="56">
        <v>41213</v>
      </c>
      <c r="D108" s="74">
        <v>22320697.890000045</v>
      </c>
      <c r="E108" s="7">
        <v>41228</v>
      </c>
      <c r="F108" s="74">
        <v>22320697.89</v>
      </c>
      <c r="G108" s="9" t="s">
        <v>53</v>
      </c>
      <c r="H108" s="10"/>
    </row>
    <row r="109" spans="1:8" ht="12.75" customHeight="1" hidden="1" outlineLevel="1">
      <c r="A109" s="128"/>
      <c r="B109" s="123"/>
      <c r="C109" s="56">
        <v>41253</v>
      </c>
      <c r="D109" s="74">
        <v>8034887.26</v>
      </c>
      <c r="E109" s="7">
        <v>41270</v>
      </c>
      <c r="F109" s="74">
        <v>8034887.26</v>
      </c>
      <c r="G109" s="9" t="s">
        <v>53</v>
      </c>
      <c r="H109" s="10"/>
    </row>
    <row r="110" spans="1:8" ht="12.75" customHeight="1" hidden="1" outlineLevel="1">
      <c r="A110" s="128"/>
      <c r="B110" s="123"/>
      <c r="C110" s="56">
        <v>41284</v>
      </c>
      <c r="D110" s="74">
        <v>6605694.94</v>
      </c>
      <c r="E110" s="7">
        <v>41358</v>
      </c>
      <c r="F110" s="74">
        <v>6605694.94</v>
      </c>
      <c r="G110" s="51" t="s">
        <v>53</v>
      </c>
      <c r="H110" s="10"/>
    </row>
    <row r="111" spans="1:8" ht="12.75" customHeight="1" hidden="1" outlineLevel="1">
      <c r="A111" s="128"/>
      <c r="B111" s="123"/>
      <c r="C111" s="56">
        <v>41316</v>
      </c>
      <c r="D111" s="74">
        <v>12149917.4</v>
      </c>
      <c r="E111" s="7">
        <v>41373</v>
      </c>
      <c r="F111" s="74">
        <v>12149917.4</v>
      </c>
      <c r="G111" s="51" t="s">
        <v>53</v>
      </c>
      <c r="H111" s="10"/>
    </row>
    <row r="112" spans="1:8" ht="12.75" customHeight="1" hidden="1" outlineLevel="1">
      <c r="A112" s="128"/>
      <c r="B112" s="123"/>
      <c r="C112" s="56">
        <v>41432</v>
      </c>
      <c r="D112" s="74">
        <v>6514199.67</v>
      </c>
      <c r="E112" s="7">
        <v>41459</v>
      </c>
      <c r="F112" s="74">
        <v>6514199.67</v>
      </c>
      <c r="G112" s="51" t="s">
        <v>53</v>
      </c>
      <c r="H112" s="10"/>
    </row>
    <row r="113" spans="1:8" ht="12.75" customHeight="1" hidden="1" outlineLevel="1">
      <c r="A113" s="128"/>
      <c r="B113" s="123"/>
      <c r="C113" s="56">
        <v>41474</v>
      </c>
      <c r="D113" s="74">
        <v>4311833.12</v>
      </c>
      <c r="E113" s="7">
        <v>41501</v>
      </c>
      <c r="F113" s="74">
        <v>4311833.12</v>
      </c>
      <c r="G113" s="51" t="s">
        <v>53</v>
      </c>
      <c r="H113" s="10"/>
    </row>
    <row r="114" spans="1:8" ht="12.75" customHeight="1" hidden="1" outlineLevel="1">
      <c r="A114" s="128"/>
      <c r="B114" s="123"/>
      <c r="C114" s="56">
        <v>41495</v>
      </c>
      <c r="D114" s="74">
        <v>8644474.8</v>
      </c>
      <c r="E114" s="7">
        <v>41522</v>
      </c>
      <c r="F114" s="74">
        <v>8644474.8</v>
      </c>
      <c r="G114" s="51" t="s">
        <v>53</v>
      </c>
      <c r="H114" s="10"/>
    </row>
    <row r="115" spans="1:8" ht="12.75" customHeight="1" hidden="1" outlineLevel="1">
      <c r="A115" s="128"/>
      <c r="B115" s="123"/>
      <c r="C115" s="56">
        <v>41529</v>
      </c>
      <c r="D115" s="74">
        <v>9751045.750000011</v>
      </c>
      <c r="E115" s="7">
        <v>41563</v>
      </c>
      <c r="F115" s="74">
        <v>9751045.750000011</v>
      </c>
      <c r="G115" s="51" t="s">
        <v>53</v>
      </c>
      <c r="H115" s="10"/>
    </row>
    <row r="116" spans="1:8" ht="12.75" customHeight="1" hidden="1" outlineLevel="1">
      <c r="A116" s="128"/>
      <c r="B116" s="123"/>
      <c r="C116" s="56">
        <v>41627</v>
      </c>
      <c r="D116" s="74">
        <v>6246299.56</v>
      </c>
      <c r="E116" s="7">
        <v>41690</v>
      </c>
      <c r="F116" s="74">
        <v>6246299.56</v>
      </c>
      <c r="G116" s="51" t="s">
        <v>53</v>
      </c>
      <c r="H116" s="10"/>
    </row>
    <row r="117" spans="1:8" ht="12.75" customHeight="1" hidden="1" outlineLevel="1">
      <c r="A117" s="128"/>
      <c r="B117" s="123"/>
      <c r="C117" s="56">
        <v>41635</v>
      </c>
      <c r="D117" s="74">
        <v>28143178.55</v>
      </c>
      <c r="E117" s="7">
        <v>41690</v>
      </c>
      <c r="F117" s="74">
        <v>28143178.55</v>
      </c>
      <c r="G117" s="51" t="s">
        <v>53</v>
      </c>
      <c r="H117" s="10"/>
    </row>
    <row r="118" spans="1:8" ht="12.75" customHeight="1" hidden="1" outlineLevel="1">
      <c r="A118" s="128"/>
      <c r="B118" s="123"/>
      <c r="C118" s="56">
        <v>41662</v>
      </c>
      <c r="D118" s="74">
        <v>3629747.23</v>
      </c>
      <c r="E118" s="7">
        <v>41794</v>
      </c>
      <c r="F118" s="74">
        <v>3629747.23</v>
      </c>
      <c r="G118" s="51" t="s">
        <v>53</v>
      </c>
      <c r="H118" s="10"/>
    </row>
    <row r="119" spans="1:8" ht="12.75" customHeight="1" hidden="1" outlineLevel="1">
      <c r="A119" s="128"/>
      <c r="B119" s="123"/>
      <c r="C119" s="56">
        <v>41743</v>
      </c>
      <c r="D119" s="74">
        <v>770211.99</v>
      </c>
      <c r="E119" s="7">
        <v>41794</v>
      </c>
      <c r="F119" s="74">
        <v>770211.99</v>
      </c>
      <c r="G119" s="51" t="s">
        <v>53</v>
      </c>
      <c r="H119" s="10"/>
    </row>
    <row r="120" spans="1:8" ht="12.75" customHeight="1" hidden="1" outlineLevel="1">
      <c r="A120" s="128"/>
      <c r="B120" s="123"/>
      <c r="C120" s="56">
        <v>41780</v>
      </c>
      <c r="D120" s="74">
        <v>7964666.73</v>
      </c>
      <c r="E120" s="83">
        <v>41816</v>
      </c>
      <c r="F120" s="74">
        <v>7964666.73</v>
      </c>
      <c r="G120" s="94" t="s">
        <v>53</v>
      </c>
      <c r="H120" s="10"/>
    </row>
    <row r="121" spans="1:8" ht="12.75" customHeight="1" hidden="1" outlineLevel="1">
      <c r="A121" s="128"/>
      <c r="B121" s="123"/>
      <c r="C121" s="56" t="s">
        <v>87</v>
      </c>
      <c r="D121" s="74">
        <v>8327329.06</v>
      </c>
      <c r="E121" s="83">
        <v>41824</v>
      </c>
      <c r="F121" s="74">
        <v>8327329.06</v>
      </c>
      <c r="G121" s="94" t="s">
        <v>53</v>
      </c>
      <c r="H121" s="10"/>
    </row>
    <row r="122" spans="1:8" ht="12.75" customHeight="1" hidden="1" outlineLevel="1">
      <c r="A122" s="128"/>
      <c r="B122" s="123"/>
      <c r="C122" s="56">
        <v>41841</v>
      </c>
      <c r="D122" s="74">
        <v>3281910.47</v>
      </c>
      <c r="E122" s="83">
        <v>41858</v>
      </c>
      <c r="F122" s="74">
        <v>3281910.47</v>
      </c>
      <c r="G122" s="94" t="s">
        <v>53</v>
      </c>
      <c r="H122" s="10"/>
    </row>
    <row r="123" spans="1:8" ht="12.75" customHeight="1" hidden="1" outlineLevel="1">
      <c r="A123" s="128"/>
      <c r="B123" s="123"/>
      <c r="C123" s="56">
        <v>41862</v>
      </c>
      <c r="D123" s="74">
        <v>7600845.95</v>
      </c>
      <c r="E123" s="83">
        <v>41885</v>
      </c>
      <c r="F123" s="74">
        <v>7600845.95</v>
      </c>
      <c r="G123" s="94" t="s">
        <v>53</v>
      </c>
      <c r="H123" s="10"/>
    </row>
    <row r="124" spans="1:8" ht="12.75" customHeight="1" hidden="1" outlineLevel="1">
      <c r="A124" s="128"/>
      <c r="B124" s="123"/>
      <c r="C124" s="56">
        <v>41929</v>
      </c>
      <c r="D124" s="74">
        <v>4323700.39</v>
      </c>
      <c r="E124" s="83">
        <v>41950</v>
      </c>
      <c r="F124" s="74">
        <v>4323700.39</v>
      </c>
      <c r="G124" s="94" t="s">
        <v>53</v>
      </c>
      <c r="H124" s="10"/>
    </row>
    <row r="125" spans="1:8" ht="12.75" customHeight="1" hidden="1" outlineLevel="1">
      <c r="A125" s="128"/>
      <c r="B125" s="123"/>
      <c r="C125" s="56">
        <v>41983</v>
      </c>
      <c r="D125" s="74">
        <v>23380834.96</v>
      </c>
      <c r="E125" s="83">
        <v>41996</v>
      </c>
      <c r="F125" s="74">
        <v>23380834.96</v>
      </c>
      <c r="G125" s="94" t="s">
        <v>53</v>
      </c>
      <c r="H125" s="10"/>
    </row>
    <row r="126" spans="1:8" ht="12.75" customHeight="1" hidden="1" outlineLevel="1">
      <c r="A126" s="128"/>
      <c r="B126" s="123"/>
      <c r="C126" s="56">
        <v>41995</v>
      </c>
      <c r="D126" s="74">
        <v>97642252.82</v>
      </c>
      <c r="E126" s="83">
        <v>42074</v>
      </c>
      <c r="F126" s="74">
        <v>97642252.82</v>
      </c>
      <c r="G126" s="94" t="s">
        <v>53</v>
      </c>
      <c r="H126" s="10"/>
    </row>
    <row r="127" spans="1:8" ht="12.75" customHeight="1" hidden="1" outlineLevel="1">
      <c r="A127" s="128"/>
      <c r="B127" s="123"/>
      <c r="C127" s="56">
        <v>42080</v>
      </c>
      <c r="D127" s="74">
        <v>10823398.08</v>
      </c>
      <c r="E127" s="83">
        <v>42118</v>
      </c>
      <c r="F127" s="74">
        <v>10823398.08</v>
      </c>
      <c r="G127" s="94" t="s">
        <v>53</v>
      </c>
      <c r="H127" s="10"/>
    </row>
    <row r="128" spans="1:8" ht="12.75" customHeight="1" hidden="1" outlineLevel="1">
      <c r="A128" s="128"/>
      <c r="B128" s="123"/>
      <c r="C128" s="56">
        <v>42135</v>
      </c>
      <c r="D128" s="74">
        <v>21685808.48</v>
      </c>
      <c r="E128" s="83">
        <v>42159</v>
      </c>
      <c r="F128" s="74">
        <v>21685808.48</v>
      </c>
      <c r="G128" s="94" t="s">
        <v>53</v>
      </c>
      <c r="H128" s="10"/>
    </row>
    <row r="129" spans="1:8" ht="12.75" customHeight="1" hidden="1" outlineLevel="1">
      <c r="A129" s="128"/>
      <c r="B129" s="123"/>
      <c r="C129" s="56">
        <v>42174</v>
      </c>
      <c r="D129" s="74">
        <v>13708569.72</v>
      </c>
      <c r="E129" s="83">
        <v>42227</v>
      </c>
      <c r="F129" s="74">
        <v>13708569.72</v>
      </c>
      <c r="G129" s="98" t="s">
        <v>53</v>
      </c>
      <c r="H129" s="10"/>
    </row>
    <row r="130" spans="1:8" ht="12.75" customHeight="1" hidden="1" outlineLevel="1">
      <c r="A130" s="128"/>
      <c r="B130" s="123"/>
      <c r="C130" s="56">
        <v>42250</v>
      </c>
      <c r="D130" s="74">
        <v>2475643.68</v>
      </c>
      <c r="E130" s="83">
        <v>42279</v>
      </c>
      <c r="F130" s="74">
        <v>2475643.68</v>
      </c>
      <c r="G130" s="98" t="s">
        <v>53</v>
      </c>
      <c r="H130" s="10"/>
    </row>
    <row r="131" spans="1:8" ht="12.75" customHeight="1" hidden="1" outlineLevel="1">
      <c r="A131" s="128"/>
      <c r="B131" s="123"/>
      <c r="C131" s="56">
        <v>42311</v>
      </c>
      <c r="D131" s="74">
        <v>0</v>
      </c>
      <c r="E131" s="83"/>
      <c r="F131" s="74"/>
      <c r="G131" s="98" t="s">
        <v>101</v>
      </c>
      <c r="H131" s="10"/>
    </row>
    <row r="132" spans="1:8" ht="12.75" customHeight="1" hidden="1" outlineLevel="1">
      <c r="A132" s="128"/>
      <c r="B132" s="123"/>
      <c r="C132" s="56">
        <v>42376</v>
      </c>
      <c r="D132" s="74">
        <v>0</v>
      </c>
      <c r="E132" s="83"/>
      <c r="F132" s="74"/>
      <c r="G132" s="98" t="s">
        <v>101</v>
      </c>
      <c r="H132" s="10"/>
    </row>
    <row r="133" spans="1:8" ht="12.75" customHeight="1" hidden="1" outlineLevel="1">
      <c r="A133" s="128"/>
      <c r="B133" s="123"/>
      <c r="C133" s="56">
        <v>42429</v>
      </c>
      <c r="D133" s="74" t="s">
        <v>95</v>
      </c>
      <c r="E133" s="83"/>
      <c r="F133" s="74"/>
      <c r="G133" s="98" t="s">
        <v>101</v>
      </c>
      <c r="H133" s="10"/>
    </row>
    <row r="134" spans="1:8" ht="12.75" customHeight="1" hidden="1" outlineLevel="1">
      <c r="A134" s="128"/>
      <c r="B134" s="123"/>
      <c r="C134" s="56">
        <v>42551</v>
      </c>
      <c r="D134" s="74">
        <v>0</v>
      </c>
      <c r="E134" s="83"/>
      <c r="F134" s="74"/>
      <c r="G134" s="98" t="s">
        <v>101</v>
      </c>
      <c r="H134" s="10"/>
    </row>
    <row r="135" spans="1:8" ht="13.5" customHeight="1" hidden="1" outlineLevel="1" thickBot="1">
      <c r="A135" s="128"/>
      <c r="B135" s="123"/>
      <c r="C135" s="56">
        <v>42821</v>
      </c>
      <c r="D135" s="74">
        <v>34814081.7</v>
      </c>
      <c r="E135" s="7">
        <v>43315</v>
      </c>
      <c r="F135" s="74">
        <v>34814081.7</v>
      </c>
      <c r="G135" s="101" t="s">
        <v>103</v>
      </c>
      <c r="H135" s="10"/>
    </row>
    <row r="136" spans="1:11" ht="13.5" collapsed="1" thickBot="1">
      <c r="A136" s="66" t="s">
        <v>54</v>
      </c>
      <c r="B136" s="12"/>
      <c r="C136" s="13"/>
      <c r="D136" s="14">
        <f>SUM(D80:D135)</f>
        <v>631022225.9900002</v>
      </c>
      <c r="E136" s="13"/>
      <c r="F136" s="14">
        <f>SUM(F80:F135)</f>
        <v>696281634</v>
      </c>
      <c r="G136" s="15"/>
      <c r="H136" s="14">
        <f>SUM(H80:H135)</f>
        <v>181484150.94058982</v>
      </c>
      <c r="K136" s="44"/>
    </row>
    <row r="137" spans="1:8" ht="12.75" customHeight="1" hidden="1" outlineLevel="1">
      <c r="A137" s="124" t="s">
        <v>6</v>
      </c>
      <c r="B137" s="104" t="s">
        <v>7</v>
      </c>
      <c r="C137" s="11"/>
      <c r="D137" s="8"/>
      <c r="E137" s="11">
        <v>39435</v>
      </c>
      <c r="F137" s="8">
        <v>38494413.82</v>
      </c>
      <c r="G137" s="17" t="s">
        <v>52</v>
      </c>
      <c r="H137" s="10">
        <f aca="true" t="shared" si="3" ref="H137:H146">F137*0.702804</f>
        <v>27054028.010351278</v>
      </c>
    </row>
    <row r="138" spans="1:8" ht="12.75" customHeight="1" hidden="1" outlineLevel="1">
      <c r="A138" s="125"/>
      <c r="B138" s="123"/>
      <c r="C138" s="82"/>
      <c r="D138" s="74"/>
      <c r="E138" s="11">
        <v>39548</v>
      </c>
      <c r="F138" s="8">
        <v>61591062.12</v>
      </c>
      <c r="G138" s="17" t="s">
        <v>52</v>
      </c>
      <c r="H138" s="10">
        <f t="shared" si="3"/>
        <v>43286444.82218448</v>
      </c>
    </row>
    <row r="139" spans="1:8" ht="12.75" customHeight="1" hidden="1" outlineLevel="1">
      <c r="A139" s="126"/>
      <c r="B139" s="123"/>
      <c r="C139" s="82"/>
      <c r="D139" s="74"/>
      <c r="E139" s="11">
        <v>39856</v>
      </c>
      <c r="F139" s="8">
        <v>61591062.12</v>
      </c>
      <c r="G139" s="17" t="s">
        <v>52</v>
      </c>
      <c r="H139" s="10">
        <f t="shared" si="3"/>
        <v>43286444.82218448</v>
      </c>
    </row>
    <row r="140" spans="1:8" ht="12.75" customHeight="1" hidden="1" outlineLevel="1">
      <c r="A140" s="126"/>
      <c r="B140" s="123"/>
      <c r="C140" s="83">
        <v>40071</v>
      </c>
      <c r="D140" s="74">
        <v>22958478.43</v>
      </c>
      <c r="E140" s="7">
        <v>40101</v>
      </c>
      <c r="F140" s="8">
        <v>22958478.43</v>
      </c>
      <c r="G140" s="9" t="s">
        <v>53</v>
      </c>
      <c r="H140" s="10">
        <f t="shared" si="3"/>
        <v>16135310.47451772</v>
      </c>
    </row>
    <row r="141" spans="1:8" ht="12.75" customHeight="1" hidden="1" outlineLevel="1">
      <c r="A141" s="126"/>
      <c r="B141" s="123"/>
      <c r="C141" s="56">
        <v>40087</v>
      </c>
      <c r="D141" s="74">
        <v>6977323.46</v>
      </c>
      <c r="E141" s="7">
        <v>40116</v>
      </c>
      <c r="F141" s="8">
        <v>6977323.46</v>
      </c>
      <c r="G141" s="9" t="s">
        <v>53</v>
      </c>
      <c r="H141" s="10">
        <f t="shared" si="3"/>
        <v>4903690.8369818395</v>
      </c>
    </row>
    <row r="142" spans="1:8" ht="12.75" customHeight="1" hidden="1" outlineLevel="1">
      <c r="A142" s="126"/>
      <c r="B142" s="123"/>
      <c r="C142" s="56">
        <v>40114</v>
      </c>
      <c r="D142" s="74">
        <v>4970642.22</v>
      </c>
      <c r="E142" s="7">
        <v>40135</v>
      </c>
      <c r="F142" s="8">
        <v>4970642.22</v>
      </c>
      <c r="G142" s="9" t="s">
        <v>53</v>
      </c>
      <c r="H142" s="10">
        <f t="shared" si="3"/>
        <v>3493387.2347848797</v>
      </c>
    </row>
    <row r="143" spans="1:8" ht="12.75" customHeight="1" hidden="1" outlineLevel="1">
      <c r="A143" s="126"/>
      <c r="B143" s="123"/>
      <c r="C143" s="56" t="s">
        <v>61</v>
      </c>
      <c r="D143" s="74">
        <v>54648567.48</v>
      </c>
      <c r="E143" s="7">
        <v>40207</v>
      </c>
      <c r="F143" s="8">
        <v>54648567.48</v>
      </c>
      <c r="G143" s="9" t="s">
        <v>53</v>
      </c>
      <c r="H143" s="10">
        <f t="shared" si="3"/>
        <v>38407231.81921392</v>
      </c>
    </row>
    <row r="144" spans="1:8" ht="12.75" customHeight="1" hidden="1" outlineLevel="1">
      <c r="A144" s="126"/>
      <c r="B144" s="123"/>
      <c r="C144" s="56" t="s">
        <v>62</v>
      </c>
      <c r="D144" s="74">
        <v>8765745.43</v>
      </c>
      <c r="E144" s="7">
        <v>40227</v>
      </c>
      <c r="F144" s="8">
        <v>8765745.43</v>
      </c>
      <c r="G144" s="9" t="s">
        <v>53</v>
      </c>
      <c r="H144" s="10">
        <f t="shared" si="3"/>
        <v>6160600.95118572</v>
      </c>
    </row>
    <row r="145" spans="1:8" ht="12.75" customHeight="1" hidden="1" outlineLevel="1">
      <c r="A145" s="126"/>
      <c r="B145" s="123"/>
      <c r="C145" s="56">
        <v>40213</v>
      </c>
      <c r="D145" s="74">
        <v>20470249.85</v>
      </c>
      <c r="E145" s="7">
        <v>40246</v>
      </c>
      <c r="F145" s="8">
        <v>20470249.85</v>
      </c>
      <c r="G145" s="9" t="s">
        <v>53</v>
      </c>
      <c r="H145" s="10">
        <f t="shared" si="3"/>
        <v>14386573.475579401</v>
      </c>
    </row>
    <row r="146" spans="1:8" ht="12.75" customHeight="1" hidden="1" outlineLevel="1">
      <c r="A146" s="126"/>
      <c r="B146" s="123"/>
      <c r="C146" s="56" t="s">
        <v>63</v>
      </c>
      <c r="D146" s="74">
        <v>9028329.02</v>
      </c>
      <c r="E146" s="7">
        <v>40310</v>
      </c>
      <c r="F146" s="8">
        <v>9028329.02</v>
      </c>
      <c r="G146" s="9" t="s">
        <v>53</v>
      </c>
      <c r="H146" s="10">
        <f t="shared" si="3"/>
        <v>6345145.748572079</v>
      </c>
    </row>
    <row r="147" spans="1:8" ht="12.75" customHeight="1" hidden="1" outlineLevel="1">
      <c r="A147" s="126"/>
      <c r="B147" s="123"/>
      <c r="C147" s="88" t="s">
        <v>64</v>
      </c>
      <c r="D147" s="74">
        <v>9574485.75</v>
      </c>
      <c r="E147" s="7">
        <v>40336</v>
      </c>
      <c r="F147" s="8">
        <v>9574485.75</v>
      </c>
      <c r="G147" s="9" t="s">
        <v>53</v>
      </c>
      <c r="H147" s="10">
        <f>F147*0.702804</f>
        <v>6728986.883043</v>
      </c>
    </row>
    <row r="148" spans="1:8" ht="12.75" customHeight="1" hidden="1" outlineLevel="1">
      <c r="A148" s="126"/>
      <c r="B148" s="123"/>
      <c r="C148" s="88" t="s">
        <v>65</v>
      </c>
      <c r="D148" s="74">
        <v>5590356.83</v>
      </c>
      <c r="E148" s="7">
        <v>40359</v>
      </c>
      <c r="F148" s="8">
        <v>5590356.83</v>
      </c>
      <c r="G148" s="9" t="s">
        <v>53</v>
      </c>
      <c r="H148" s="10">
        <f>F148*0.702804</f>
        <v>3928925.14155132</v>
      </c>
    </row>
    <row r="149" spans="1:8" ht="12.75" customHeight="1" hidden="1" outlineLevel="1">
      <c r="A149" s="126"/>
      <c r="B149" s="123"/>
      <c r="C149" s="89"/>
      <c r="D149" s="74"/>
      <c r="E149" s="7">
        <v>40360</v>
      </c>
      <c r="F149" s="8">
        <v>30795531.06</v>
      </c>
      <c r="G149" s="9" t="s">
        <v>66</v>
      </c>
      <c r="H149" s="10">
        <f>F149*0.702804</f>
        <v>21643222.41109224</v>
      </c>
    </row>
    <row r="150" spans="1:8" ht="12.75" customHeight="1" hidden="1" outlineLevel="1">
      <c r="A150" s="126"/>
      <c r="B150" s="123"/>
      <c r="C150" s="88" t="s">
        <v>67</v>
      </c>
      <c r="D150" s="74">
        <v>3555855.5</v>
      </c>
      <c r="E150" s="7">
        <v>40389</v>
      </c>
      <c r="F150" s="8">
        <v>3555855.5</v>
      </c>
      <c r="G150" s="9" t="s">
        <v>53</v>
      </c>
      <c r="H150" s="10">
        <f>F150*0.702804</f>
        <v>2499069.468822</v>
      </c>
    </row>
    <row r="151" spans="1:8" ht="12.75" customHeight="1" hidden="1" outlineLevel="1">
      <c r="A151" s="126"/>
      <c r="B151" s="123"/>
      <c r="C151" s="88" t="s">
        <v>68</v>
      </c>
      <c r="D151" s="74">
        <v>5932069.93</v>
      </c>
      <c r="E151" s="7">
        <v>40402</v>
      </c>
      <c r="F151" s="8">
        <v>5932069.93</v>
      </c>
      <c r="G151" s="9" t="s">
        <v>53</v>
      </c>
      <c r="H151" s="10">
        <f>F151*0.702804</f>
        <v>4169082.4750837195</v>
      </c>
    </row>
    <row r="152" spans="1:8" ht="12.75" customHeight="1" hidden="1" outlineLevel="1">
      <c r="A152" s="126"/>
      <c r="B152" s="123"/>
      <c r="C152" s="83">
        <v>40421</v>
      </c>
      <c r="D152" s="74">
        <v>5889963.64</v>
      </c>
      <c r="E152" s="7">
        <v>40458</v>
      </c>
      <c r="F152" s="8">
        <v>5889963.64</v>
      </c>
      <c r="G152" s="9" t="s">
        <v>53</v>
      </c>
      <c r="H152" s="10"/>
    </row>
    <row r="153" spans="1:8" ht="12.75" customHeight="1" hidden="1" outlineLevel="1">
      <c r="A153" s="126"/>
      <c r="B153" s="123"/>
      <c r="C153" s="83" t="s">
        <v>69</v>
      </c>
      <c r="D153" s="74">
        <v>13281240.78</v>
      </c>
      <c r="E153" s="7">
        <v>40487</v>
      </c>
      <c r="F153" s="8">
        <v>13281240.78</v>
      </c>
      <c r="G153" s="9" t="s">
        <v>53</v>
      </c>
      <c r="H153" s="10"/>
    </row>
    <row r="154" spans="1:8" ht="12.75" customHeight="1" hidden="1" outlineLevel="1">
      <c r="A154" s="126"/>
      <c r="B154" s="123"/>
      <c r="C154" s="56">
        <v>40760</v>
      </c>
      <c r="D154" s="74">
        <v>89568292.15</v>
      </c>
      <c r="E154" s="7">
        <v>40780</v>
      </c>
      <c r="F154" s="8">
        <v>89568292.15</v>
      </c>
      <c r="G154" s="9" t="s">
        <v>53</v>
      </c>
      <c r="H154" s="10"/>
    </row>
    <row r="155" spans="1:8" ht="12.75" customHeight="1" hidden="1" outlineLevel="1">
      <c r="A155" s="126"/>
      <c r="B155" s="123"/>
      <c r="C155" s="56">
        <v>40787</v>
      </c>
      <c r="D155" s="74">
        <v>7951784.93</v>
      </c>
      <c r="E155" s="7">
        <v>40813</v>
      </c>
      <c r="F155" s="8">
        <v>7951784.93</v>
      </c>
      <c r="G155" s="9" t="s">
        <v>53</v>
      </c>
      <c r="H155" s="9" t="s">
        <v>53</v>
      </c>
    </row>
    <row r="156" spans="1:8" ht="12.75" customHeight="1" hidden="1" outlineLevel="1">
      <c r="A156" s="126"/>
      <c r="B156" s="123"/>
      <c r="C156" s="83">
        <v>40822</v>
      </c>
      <c r="D156" s="74">
        <v>10049226.24</v>
      </c>
      <c r="E156" s="7">
        <v>40840</v>
      </c>
      <c r="F156" s="8">
        <v>10049226.24</v>
      </c>
      <c r="G156" s="9" t="s">
        <v>53</v>
      </c>
      <c r="H156" s="10"/>
    </row>
    <row r="157" spans="1:8" ht="12.75" customHeight="1" hidden="1" outlineLevel="1">
      <c r="A157" s="126"/>
      <c r="B157" s="123"/>
      <c r="C157" s="56">
        <v>40850</v>
      </c>
      <c r="D157" s="74">
        <v>23130733.99</v>
      </c>
      <c r="E157" s="7">
        <v>40877</v>
      </c>
      <c r="F157" s="8">
        <v>23130733.99</v>
      </c>
      <c r="G157" s="9" t="s">
        <v>53</v>
      </c>
      <c r="H157" s="10"/>
    </row>
    <row r="158" spans="1:8" ht="12.75" customHeight="1" hidden="1" outlineLevel="1">
      <c r="A158" s="126"/>
      <c r="B158" s="123"/>
      <c r="C158" s="56">
        <v>40879</v>
      </c>
      <c r="D158" s="74">
        <v>16186424.49</v>
      </c>
      <c r="E158" s="7">
        <v>41089</v>
      </c>
      <c r="F158" s="8">
        <v>16186424.49</v>
      </c>
      <c r="G158" s="9" t="s">
        <v>53</v>
      </c>
      <c r="H158" s="10"/>
    </row>
    <row r="159" spans="1:8" ht="12.75" customHeight="1" hidden="1" outlineLevel="1">
      <c r="A159" s="126"/>
      <c r="B159" s="123"/>
      <c r="C159" s="56">
        <v>40925</v>
      </c>
      <c r="D159" s="74">
        <v>14644859.04</v>
      </c>
      <c r="E159" s="7">
        <v>41093</v>
      </c>
      <c r="F159" s="8">
        <v>14644859.04</v>
      </c>
      <c r="G159" s="9" t="s">
        <v>53</v>
      </c>
      <c r="H159" s="10"/>
    </row>
    <row r="160" spans="1:8" ht="12.75" customHeight="1" hidden="1" outlineLevel="1">
      <c r="A160" s="126"/>
      <c r="B160" s="123"/>
      <c r="C160" s="56">
        <v>41094</v>
      </c>
      <c r="D160" s="74">
        <v>92312819.67</v>
      </c>
      <c r="E160" s="7">
        <v>41122</v>
      </c>
      <c r="F160" s="8">
        <v>92312819.67</v>
      </c>
      <c r="G160" s="9" t="s">
        <v>53</v>
      </c>
      <c r="H160" s="10"/>
    </row>
    <row r="161" spans="1:8" ht="12.75" customHeight="1" hidden="1" outlineLevel="1">
      <c r="A161" s="126"/>
      <c r="B161" s="123"/>
      <c r="C161" s="56">
        <v>41103</v>
      </c>
      <c r="D161" s="74">
        <v>11389621.03</v>
      </c>
      <c r="E161" s="7">
        <v>41124</v>
      </c>
      <c r="F161" s="8">
        <v>11389621.03</v>
      </c>
      <c r="G161" s="9" t="s">
        <v>53</v>
      </c>
      <c r="H161" s="10"/>
    </row>
    <row r="162" spans="1:8" ht="12.75" customHeight="1" hidden="1" outlineLevel="1">
      <c r="A162" s="126"/>
      <c r="B162" s="123"/>
      <c r="C162" s="56">
        <v>41122</v>
      </c>
      <c r="D162" s="74">
        <v>9107203.36</v>
      </c>
      <c r="E162" s="7">
        <v>41157</v>
      </c>
      <c r="F162" s="8">
        <v>9107203.36</v>
      </c>
      <c r="G162" s="9" t="s">
        <v>53</v>
      </c>
      <c r="H162" s="10"/>
    </row>
    <row r="163" spans="1:8" ht="12.75" customHeight="1" hidden="1" outlineLevel="1">
      <c r="A163" s="126"/>
      <c r="B163" s="123"/>
      <c r="C163" s="56">
        <v>41155</v>
      </c>
      <c r="D163" s="74">
        <v>11129080.1</v>
      </c>
      <c r="E163" s="7">
        <v>41180</v>
      </c>
      <c r="F163" s="8">
        <v>11129080.1</v>
      </c>
      <c r="G163" s="9" t="s">
        <v>53</v>
      </c>
      <c r="H163" s="10"/>
    </row>
    <row r="164" spans="1:8" ht="12.75" customHeight="1" hidden="1" outlineLevel="1">
      <c r="A164" s="126"/>
      <c r="B164" s="123"/>
      <c r="C164" s="56" t="s">
        <v>78</v>
      </c>
      <c r="D164" s="74">
        <v>9447153.69</v>
      </c>
      <c r="E164" s="7">
        <v>41212</v>
      </c>
      <c r="F164" s="8">
        <v>9447153.69</v>
      </c>
      <c r="G164" s="9" t="s">
        <v>53</v>
      </c>
      <c r="H164" s="10"/>
    </row>
    <row r="165" spans="1:8" ht="12.75" customHeight="1" hidden="1" outlineLevel="1">
      <c r="A165" s="126"/>
      <c r="B165" s="123"/>
      <c r="C165" s="16">
        <v>41213</v>
      </c>
      <c r="D165" s="74">
        <v>25673127.619999945</v>
      </c>
      <c r="E165" s="7">
        <v>41263</v>
      </c>
      <c r="F165" s="8">
        <v>25673127.62</v>
      </c>
      <c r="G165" s="9" t="s">
        <v>53</v>
      </c>
      <c r="H165" s="10"/>
    </row>
    <row r="166" spans="1:8" ht="12.75" customHeight="1" hidden="1" outlineLevel="1">
      <c r="A166" s="126"/>
      <c r="B166" s="123"/>
      <c r="C166" s="16">
        <v>41253</v>
      </c>
      <c r="D166" s="74">
        <v>24619943.64</v>
      </c>
      <c r="E166" s="7">
        <v>41263</v>
      </c>
      <c r="F166" s="8">
        <v>24619943.64</v>
      </c>
      <c r="G166" s="9" t="s">
        <v>53</v>
      </c>
      <c r="H166" s="10"/>
    </row>
    <row r="167" spans="1:8" ht="12.75" customHeight="1" hidden="1" outlineLevel="1">
      <c r="A167" s="126"/>
      <c r="B167" s="123"/>
      <c r="C167" s="16" t="s">
        <v>79</v>
      </c>
      <c r="D167" s="74">
        <v>15477252.95</v>
      </c>
      <c r="E167" s="7">
        <v>41339</v>
      </c>
      <c r="F167" s="8">
        <v>15477252.95</v>
      </c>
      <c r="G167" s="9" t="s">
        <v>53</v>
      </c>
      <c r="H167" s="10"/>
    </row>
    <row r="168" spans="1:8" ht="12.75" customHeight="1" hidden="1" outlineLevel="1">
      <c r="A168" s="126"/>
      <c r="B168" s="123"/>
      <c r="C168" s="16">
        <v>41313</v>
      </c>
      <c r="D168" s="74">
        <v>23701781.91</v>
      </c>
      <c r="E168" s="7">
        <v>41339</v>
      </c>
      <c r="F168" s="8">
        <v>23701781.91</v>
      </c>
      <c r="G168" s="9" t="s">
        <v>53</v>
      </c>
      <c r="H168" s="10"/>
    </row>
    <row r="169" spans="1:8" ht="12.75" customHeight="1" hidden="1" outlineLevel="1">
      <c r="A169" s="126"/>
      <c r="B169" s="123"/>
      <c r="C169" s="16">
        <v>41346</v>
      </c>
      <c r="D169" s="74">
        <v>12140929.99</v>
      </c>
      <c r="E169" s="7">
        <v>41402</v>
      </c>
      <c r="F169" s="8">
        <v>12140929.99</v>
      </c>
      <c r="G169" s="9" t="s">
        <v>53</v>
      </c>
      <c r="H169" s="10"/>
    </row>
    <row r="170" spans="1:8" ht="12.75" customHeight="1" hidden="1" outlineLevel="1">
      <c r="A170" s="126"/>
      <c r="B170" s="123"/>
      <c r="C170" s="16">
        <v>41376</v>
      </c>
      <c r="D170" s="74">
        <v>20316935.02</v>
      </c>
      <c r="E170" s="7">
        <v>41421</v>
      </c>
      <c r="F170" s="74">
        <v>20316935.02</v>
      </c>
      <c r="G170" s="9" t="s">
        <v>53</v>
      </c>
      <c r="H170" s="10"/>
    </row>
    <row r="171" spans="1:8" ht="12.75" customHeight="1" hidden="1" outlineLevel="1">
      <c r="A171" s="126"/>
      <c r="B171" s="123"/>
      <c r="C171" s="16">
        <v>41408</v>
      </c>
      <c r="D171" s="74">
        <v>21111121.47</v>
      </c>
      <c r="E171" s="7">
        <v>41438</v>
      </c>
      <c r="F171" s="74">
        <v>21111121.47</v>
      </c>
      <c r="G171" s="9" t="s">
        <v>53</v>
      </c>
      <c r="H171" s="10"/>
    </row>
    <row r="172" spans="1:8" ht="12.75" customHeight="1" hidden="1" outlineLevel="1">
      <c r="A172" s="126"/>
      <c r="B172" s="123"/>
      <c r="C172" s="16">
        <v>41437</v>
      </c>
      <c r="D172" s="74">
        <v>19041165.84</v>
      </c>
      <c r="E172" s="7">
        <v>41456</v>
      </c>
      <c r="F172" s="74">
        <v>19041165.84</v>
      </c>
      <c r="G172" s="9" t="s">
        <v>53</v>
      </c>
      <c r="H172" s="10"/>
    </row>
    <row r="173" spans="1:8" ht="12.75" customHeight="1" hidden="1" outlineLevel="1">
      <c r="A173" s="126"/>
      <c r="B173" s="123"/>
      <c r="C173" s="16">
        <v>41467</v>
      </c>
      <c r="D173" s="74">
        <v>12493357.85</v>
      </c>
      <c r="E173" s="7">
        <v>41500</v>
      </c>
      <c r="F173" s="74">
        <v>12493357.85</v>
      </c>
      <c r="G173" s="9" t="s">
        <v>53</v>
      </c>
      <c r="H173" s="10"/>
    </row>
    <row r="174" spans="1:8" ht="12.75" customHeight="1" hidden="1" outlineLevel="1">
      <c r="A174" s="126"/>
      <c r="B174" s="123"/>
      <c r="C174" s="16" t="s">
        <v>82</v>
      </c>
      <c r="D174" s="74">
        <v>41868976.38</v>
      </c>
      <c r="E174" s="7">
        <v>41522</v>
      </c>
      <c r="F174" s="74">
        <v>41868976.38</v>
      </c>
      <c r="G174" s="9" t="s">
        <v>53</v>
      </c>
      <c r="H174" s="10"/>
    </row>
    <row r="175" spans="1:8" ht="12.75" customHeight="1" hidden="1" outlineLevel="1">
      <c r="A175" s="126"/>
      <c r="B175" s="123"/>
      <c r="C175" s="16">
        <v>41528</v>
      </c>
      <c r="D175" s="74">
        <v>14673030.35</v>
      </c>
      <c r="E175" s="7">
        <v>41563</v>
      </c>
      <c r="F175" s="74">
        <v>14673030.35</v>
      </c>
      <c r="G175" s="9" t="s">
        <v>53</v>
      </c>
      <c r="H175" s="10"/>
    </row>
    <row r="176" spans="1:8" ht="12.75" customHeight="1" hidden="1" outlineLevel="1">
      <c r="A176" s="126"/>
      <c r="B176" s="123"/>
      <c r="C176" s="16" t="s">
        <v>83</v>
      </c>
      <c r="D176" s="74">
        <v>24027886.45</v>
      </c>
      <c r="E176" s="7">
        <v>41578</v>
      </c>
      <c r="F176" s="74">
        <v>24027886.45</v>
      </c>
      <c r="G176" s="9" t="s">
        <v>53</v>
      </c>
      <c r="H176" s="10"/>
    </row>
    <row r="177" spans="1:8" ht="12.75" customHeight="1" hidden="1" outlineLevel="1">
      <c r="A177" s="126"/>
      <c r="B177" s="123"/>
      <c r="C177" s="16">
        <v>41586</v>
      </c>
      <c r="D177" s="74">
        <v>22916590.02</v>
      </c>
      <c r="E177" s="7">
        <v>41690</v>
      </c>
      <c r="F177" s="74">
        <v>22916590.02</v>
      </c>
      <c r="G177" s="9" t="s">
        <v>53</v>
      </c>
      <c r="H177" s="10"/>
    </row>
    <row r="178" spans="1:8" ht="12.75" customHeight="1" hidden="1" outlineLevel="1">
      <c r="A178" s="126"/>
      <c r="B178" s="123"/>
      <c r="C178" s="16" t="s">
        <v>84</v>
      </c>
      <c r="D178" s="74">
        <v>16034502.94</v>
      </c>
      <c r="E178" s="7">
        <v>41690</v>
      </c>
      <c r="F178" s="74">
        <v>16034502.94</v>
      </c>
      <c r="G178" s="9" t="s">
        <v>53</v>
      </c>
      <c r="H178" s="10"/>
    </row>
    <row r="179" spans="1:8" ht="12.75" customHeight="1" hidden="1" outlineLevel="1">
      <c r="A179" s="126"/>
      <c r="B179" s="123"/>
      <c r="C179" s="16" t="s">
        <v>85</v>
      </c>
      <c r="D179" s="74">
        <v>12089720.5</v>
      </c>
      <c r="E179" s="7">
        <v>41690</v>
      </c>
      <c r="F179" s="74">
        <v>12089720.5</v>
      </c>
      <c r="G179" s="9" t="s">
        <v>53</v>
      </c>
      <c r="H179" s="10"/>
    </row>
    <row r="180" spans="1:8" ht="12.75" customHeight="1" hidden="1" outlineLevel="1">
      <c r="A180" s="126"/>
      <c r="B180" s="123"/>
      <c r="C180" s="16">
        <v>41656</v>
      </c>
      <c r="D180" s="74">
        <v>16689659.68</v>
      </c>
      <c r="E180" s="7">
        <v>41726</v>
      </c>
      <c r="F180" s="74">
        <v>16689659.68</v>
      </c>
      <c r="G180" s="9" t="s">
        <v>53</v>
      </c>
      <c r="H180" s="10"/>
    </row>
    <row r="181" spans="1:8" ht="12.75" customHeight="1" hidden="1" outlineLevel="1">
      <c r="A181" s="126"/>
      <c r="B181" s="123"/>
      <c r="C181" s="16">
        <v>41683</v>
      </c>
      <c r="D181" s="74">
        <v>70666012.9</v>
      </c>
      <c r="E181" s="7">
        <v>41793</v>
      </c>
      <c r="F181" s="74">
        <v>70666012.9</v>
      </c>
      <c r="G181" s="9" t="s">
        <v>53</v>
      </c>
      <c r="H181" s="10"/>
    </row>
    <row r="182" spans="1:8" ht="12.75" customHeight="1" hidden="1" outlineLevel="1">
      <c r="A182" s="126"/>
      <c r="B182" s="123"/>
      <c r="C182" s="16">
        <v>41715</v>
      </c>
      <c r="D182" s="74">
        <v>8949913.7</v>
      </c>
      <c r="E182" s="7">
        <v>41793</v>
      </c>
      <c r="F182" s="74">
        <v>8949913.7</v>
      </c>
      <c r="G182" s="9" t="s">
        <v>53</v>
      </c>
      <c r="H182" s="10"/>
    </row>
    <row r="183" spans="1:8" ht="12.75" customHeight="1" hidden="1" outlineLevel="1">
      <c r="A183" s="126"/>
      <c r="B183" s="123"/>
      <c r="C183" s="16">
        <v>41739</v>
      </c>
      <c r="D183" s="74">
        <v>27194294.82</v>
      </c>
      <c r="E183" s="7">
        <v>41793</v>
      </c>
      <c r="F183" s="74">
        <v>27194294.82</v>
      </c>
      <c r="G183" s="9" t="s">
        <v>53</v>
      </c>
      <c r="H183" s="10"/>
    </row>
    <row r="184" spans="1:8" ht="12.75" customHeight="1" hidden="1" outlineLevel="1">
      <c r="A184" s="126"/>
      <c r="B184" s="123"/>
      <c r="C184" s="16">
        <v>41778</v>
      </c>
      <c r="D184" s="74">
        <v>26040452.83</v>
      </c>
      <c r="E184" s="7">
        <v>41816</v>
      </c>
      <c r="F184" s="74">
        <v>26040452.83</v>
      </c>
      <c r="G184" s="9" t="s">
        <v>53</v>
      </c>
      <c r="H184" s="10"/>
    </row>
    <row r="185" spans="1:8" ht="12.75" customHeight="1" hidden="1" outlineLevel="1">
      <c r="A185" s="126"/>
      <c r="B185" s="123"/>
      <c r="C185" s="16">
        <v>41806</v>
      </c>
      <c r="D185" s="74">
        <v>30766739.43</v>
      </c>
      <c r="E185" s="7">
        <v>41824</v>
      </c>
      <c r="F185" s="74">
        <v>30766739.43</v>
      </c>
      <c r="G185" s="9" t="s">
        <v>53</v>
      </c>
      <c r="H185" s="10"/>
    </row>
    <row r="186" spans="1:8" ht="12.75" customHeight="1" hidden="1" outlineLevel="1">
      <c r="A186" s="126"/>
      <c r="B186" s="123"/>
      <c r="C186" s="16">
        <v>41836</v>
      </c>
      <c r="D186" s="74">
        <v>5996387.18</v>
      </c>
      <c r="E186" s="7">
        <v>41857</v>
      </c>
      <c r="F186" s="74">
        <v>5996387.18</v>
      </c>
      <c r="G186" s="9" t="s">
        <v>53</v>
      </c>
      <c r="H186" s="10"/>
    </row>
    <row r="187" spans="1:8" ht="12.75" customHeight="1" hidden="1" outlineLevel="1">
      <c r="A187" s="126"/>
      <c r="B187" s="123"/>
      <c r="C187" s="16">
        <v>41863</v>
      </c>
      <c r="D187" s="74">
        <v>23678109.6</v>
      </c>
      <c r="E187" s="7">
        <v>41885</v>
      </c>
      <c r="F187" s="74">
        <v>23678109.6</v>
      </c>
      <c r="G187" s="9" t="s">
        <v>53</v>
      </c>
      <c r="H187" s="10"/>
    </row>
    <row r="188" spans="1:8" ht="12.75" customHeight="1" hidden="1" outlineLevel="1">
      <c r="A188" s="126"/>
      <c r="B188" s="123"/>
      <c r="C188" s="16">
        <v>41891</v>
      </c>
      <c r="D188" s="74">
        <v>21419761.44</v>
      </c>
      <c r="E188" s="7">
        <v>41913</v>
      </c>
      <c r="F188" s="74">
        <v>21419761.44</v>
      </c>
      <c r="G188" s="9" t="s">
        <v>53</v>
      </c>
      <c r="H188" s="10"/>
    </row>
    <row r="189" spans="1:8" ht="12.75" customHeight="1" hidden="1" outlineLevel="1">
      <c r="A189" s="126"/>
      <c r="B189" s="123"/>
      <c r="C189" s="16">
        <v>41922</v>
      </c>
      <c r="D189" s="74">
        <v>22513755.56</v>
      </c>
      <c r="E189" s="7">
        <v>41996</v>
      </c>
      <c r="F189" s="74">
        <v>22513755.56</v>
      </c>
      <c r="G189" s="9" t="s">
        <v>53</v>
      </c>
      <c r="H189" s="10"/>
    </row>
    <row r="190" spans="1:8" ht="12.75" customHeight="1" hidden="1" outlineLevel="1">
      <c r="A190" s="126"/>
      <c r="B190" s="123"/>
      <c r="C190" s="104">
        <v>41991</v>
      </c>
      <c r="D190" s="106">
        <v>49363288.58</v>
      </c>
      <c r="E190" s="7">
        <v>42009</v>
      </c>
      <c r="F190" s="74">
        <v>18997540.81</v>
      </c>
      <c r="G190" s="9" t="s">
        <v>53</v>
      </c>
      <c r="H190" s="10"/>
    </row>
    <row r="191" spans="1:8" ht="12.75" customHeight="1" hidden="1" outlineLevel="1">
      <c r="A191" s="126"/>
      <c r="B191" s="123"/>
      <c r="C191" s="105"/>
      <c r="D191" s="107"/>
      <c r="E191" s="7">
        <v>42075</v>
      </c>
      <c r="F191" s="74">
        <v>30365747.77</v>
      </c>
      <c r="G191" s="9" t="s">
        <v>53</v>
      </c>
      <c r="H191" s="10"/>
    </row>
    <row r="192" spans="1:8" ht="12.75" customHeight="1" hidden="1" outlineLevel="1">
      <c r="A192" s="126"/>
      <c r="B192" s="123"/>
      <c r="C192" s="95">
        <v>42072</v>
      </c>
      <c r="D192" s="96">
        <v>59456023.83</v>
      </c>
      <c r="E192" s="7">
        <v>42118</v>
      </c>
      <c r="F192" s="74">
        <v>59456023.83</v>
      </c>
      <c r="G192" s="9" t="s">
        <v>53</v>
      </c>
      <c r="H192" s="10"/>
    </row>
    <row r="193" spans="1:8" ht="12.75" customHeight="1" hidden="1" outlineLevel="1">
      <c r="A193" s="126"/>
      <c r="B193" s="123"/>
      <c r="C193" s="87">
        <v>42135</v>
      </c>
      <c r="D193" s="74">
        <v>44849920.39</v>
      </c>
      <c r="E193" s="7">
        <v>42171</v>
      </c>
      <c r="F193" s="74">
        <v>44849920.39</v>
      </c>
      <c r="G193" s="9" t="s">
        <v>53</v>
      </c>
      <c r="H193" s="10"/>
    </row>
    <row r="194" spans="1:8" ht="12.75" customHeight="1" hidden="1" outlineLevel="1">
      <c r="A194" s="126"/>
      <c r="B194" s="123"/>
      <c r="C194" s="82">
        <v>42174</v>
      </c>
      <c r="D194" s="74">
        <v>54939430.23</v>
      </c>
      <c r="E194" s="7">
        <v>42227</v>
      </c>
      <c r="F194" s="74">
        <v>54939430.23</v>
      </c>
      <c r="G194" s="9" t="s">
        <v>53</v>
      </c>
      <c r="H194" s="10"/>
    </row>
    <row r="195" spans="1:8" ht="12.75" customHeight="1" hidden="1" outlineLevel="1">
      <c r="A195" s="126"/>
      <c r="B195" s="123"/>
      <c r="C195" s="82">
        <v>42249</v>
      </c>
      <c r="D195" s="74">
        <v>34224917.24</v>
      </c>
      <c r="E195" s="7">
        <v>42282</v>
      </c>
      <c r="F195" s="74">
        <v>34224917.24</v>
      </c>
      <c r="G195" s="9" t="s">
        <v>53</v>
      </c>
      <c r="H195" s="10"/>
    </row>
    <row r="196" spans="1:8" ht="12.75" customHeight="1" hidden="1" outlineLevel="1">
      <c r="A196" s="126"/>
      <c r="B196" s="123"/>
      <c r="C196" s="82">
        <v>42310</v>
      </c>
      <c r="D196" s="74">
        <v>820158.88</v>
      </c>
      <c r="E196" s="7">
        <v>42349</v>
      </c>
      <c r="F196" s="74">
        <v>820158.88</v>
      </c>
      <c r="G196" s="9" t="s">
        <v>53</v>
      </c>
      <c r="H196" s="10"/>
    </row>
    <row r="197" spans="1:8" ht="12.75" customHeight="1" hidden="1" outlineLevel="1">
      <c r="A197" s="126"/>
      <c r="B197" s="123"/>
      <c r="C197" s="82">
        <v>42377</v>
      </c>
      <c r="D197" s="74" t="s">
        <v>95</v>
      </c>
      <c r="E197" s="7"/>
      <c r="F197" s="74"/>
      <c r="G197" s="9" t="s">
        <v>101</v>
      </c>
      <c r="H197" s="10"/>
    </row>
    <row r="198" spans="1:8" ht="12.75" customHeight="1" hidden="1" outlineLevel="1">
      <c r="A198" s="126"/>
      <c r="B198" s="123"/>
      <c r="C198" s="82">
        <v>42429</v>
      </c>
      <c r="D198" s="74" t="s">
        <v>95</v>
      </c>
      <c r="E198" s="7"/>
      <c r="F198" s="74"/>
      <c r="G198" s="9" t="s">
        <v>101</v>
      </c>
      <c r="H198" s="10"/>
    </row>
    <row r="199" spans="1:8" ht="12.75" customHeight="1" hidden="1" outlineLevel="1">
      <c r="A199" s="126"/>
      <c r="B199" s="123"/>
      <c r="C199" s="82">
        <v>42551</v>
      </c>
      <c r="D199" s="74">
        <v>0</v>
      </c>
      <c r="E199" s="7"/>
      <c r="F199" s="74"/>
      <c r="G199" s="9" t="s">
        <v>101</v>
      </c>
      <c r="H199" s="10"/>
    </row>
    <row r="200" spans="1:8" ht="13.5" customHeight="1" hidden="1" outlineLevel="1" thickBot="1">
      <c r="A200" s="126"/>
      <c r="B200" s="123"/>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35" t="s">
        <v>6</v>
      </c>
      <c r="B202" s="114" t="s">
        <v>9</v>
      </c>
      <c r="C202" s="85"/>
      <c r="D202" s="86"/>
      <c r="E202" s="7">
        <v>39435</v>
      </c>
      <c r="F202" s="8">
        <v>34065728.28</v>
      </c>
      <c r="G202" s="9" t="s">
        <v>52</v>
      </c>
      <c r="H202" s="48">
        <f aca="true" t="shared" si="4" ref="H202:H207">F202*0.702804</f>
        <v>23941530.09809712</v>
      </c>
    </row>
    <row r="203" spans="1:8" ht="12.75" customHeight="1" hidden="1" outlineLevel="1">
      <c r="A203" s="136"/>
      <c r="B203" s="115"/>
      <c r="C203" s="7"/>
      <c r="D203" s="8"/>
      <c r="E203" s="7">
        <v>39548</v>
      </c>
      <c r="F203" s="8">
        <v>51098592.42</v>
      </c>
      <c r="G203" s="9" t="s">
        <v>52</v>
      </c>
      <c r="H203" s="46">
        <f t="shared" si="4"/>
        <v>35912295.14714568</v>
      </c>
    </row>
    <row r="204" spans="1:8" ht="12.75" customHeight="1" hidden="1" outlineLevel="1">
      <c r="A204" s="136"/>
      <c r="B204" s="115"/>
      <c r="C204" s="83"/>
      <c r="D204" s="84"/>
      <c r="E204" s="7">
        <v>39856</v>
      </c>
      <c r="F204" s="8">
        <v>34065728.28</v>
      </c>
      <c r="G204" s="9" t="s">
        <v>52</v>
      </c>
      <c r="H204" s="10">
        <f t="shared" si="4"/>
        <v>23941530.09809712</v>
      </c>
    </row>
    <row r="205" spans="1:8" ht="12.75" customHeight="1" hidden="1" outlineLevel="1">
      <c r="A205" s="136"/>
      <c r="B205" s="115"/>
      <c r="C205" s="83"/>
      <c r="D205" s="84"/>
      <c r="E205" s="7">
        <v>39925</v>
      </c>
      <c r="F205" s="8">
        <v>34065728.28</v>
      </c>
      <c r="G205" s="9" t="s">
        <v>52</v>
      </c>
      <c r="H205" s="10">
        <f t="shared" si="4"/>
        <v>23941530.09809712</v>
      </c>
    </row>
    <row r="206" spans="1:8" ht="12.75" customHeight="1" hidden="1" outlineLevel="1">
      <c r="A206" s="136"/>
      <c r="B206" s="115"/>
      <c r="C206" s="83">
        <v>39924</v>
      </c>
      <c r="D206" s="74">
        <v>1940776.03</v>
      </c>
      <c r="E206" s="7">
        <v>40002</v>
      </c>
      <c r="F206" s="8">
        <v>1500139.61</v>
      </c>
      <c r="G206" s="119" t="s">
        <v>53</v>
      </c>
      <c r="H206" s="10">
        <f t="shared" si="4"/>
        <v>1054304.1184664401</v>
      </c>
    </row>
    <row r="207" spans="1:8" ht="12.75" customHeight="1" hidden="1" outlineLevel="1">
      <c r="A207" s="136"/>
      <c r="B207" s="115"/>
      <c r="C207" s="83"/>
      <c r="D207" s="74"/>
      <c r="E207" s="7">
        <v>40038</v>
      </c>
      <c r="F207" s="8">
        <v>436768.65</v>
      </c>
      <c r="G207" s="120"/>
      <c r="H207" s="10">
        <f t="shared" si="4"/>
        <v>306962.7542946</v>
      </c>
    </row>
    <row r="208" spans="1:8" ht="12.75" customHeight="1" hidden="1" outlineLevel="1">
      <c r="A208" s="136"/>
      <c r="B208" s="115"/>
      <c r="C208" s="83"/>
      <c r="D208" s="74"/>
      <c r="E208" s="7">
        <v>40092</v>
      </c>
      <c r="F208" s="8">
        <v>3867.77</v>
      </c>
      <c r="G208" s="121"/>
      <c r="H208" s="10">
        <f aca="true" t="shared" si="5" ref="H208:H220">F208*0.702804</f>
        <v>2718.2842270799997</v>
      </c>
    </row>
    <row r="209" spans="1:8" ht="12.75" customHeight="1" hidden="1" outlineLevel="1">
      <c r="A209" s="136"/>
      <c r="B209" s="115"/>
      <c r="C209" s="83" t="s">
        <v>60</v>
      </c>
      <c r="D209" s="74">
        <v>14954297.2</v>
      </c>
      <c r="E209" s="7">
        <v>40101</v>
      </c>
      <c r="F209" s="8">
        <v>14954297.2</v>
      </c>
      <c r="G209" s="9" t="s">
        <v>53</v>
      </c>
      <c r="H209" s="10">
        <f t="shared" si="5"/>
        <v>10509939.8893488</v>
      </c>
    </row>
    <row r="210" spans="1:8" ht="12.75" customHeight="1" hidden="1" outlineLevel="1">
      <c r="A210" s="136"/>
      <c r="B210" s="115"/>
      <c r="C210" s="83">
        <v>40087</v>
      </c>
      <c r="D210" s="74">
        <v>1609814.01</v>
      </c>
      <c r="E210" s="7">
        <v>40116</v>
      </c>
      <c r="F210" s="8">
        <v>1609814.01</v>
      </c>
      <c r="G210" s="9" t="s">
        <v>53</v>
      </c>
      <c r="H210" s="10">
        <f t="shared" si="5"/>
        <v>1131383.7254840399</v>
      </c>
    </row>
    <row r="211" spans="1:8" ht="12.75" customHeight="1" hidden="1" outlineLevel="1">
      <c r="A211" s="136"/>
      <c r="B211" s="115"/>
      <c r="C211" s="83">
        <v>40114</v>
      </c>
      <c r="D211" s="74">
        <v>9843053.32</v>
      </c>
      <c r="E211" s="7">
        <v>40135</v>
      </c>
      <c r="F211" s="8">
        <v>9843053.32</v>
      </c>
      <c r="G211" s="9" t="s">
        <v>53</v>
      </c>
      <c r="H211" s="10">
        <f t="shared" si="5"/>
        <v>6917737.24550928</v>
      </c>
    </row>
    <row r="212" spans="1:8" ht="12.75" customHeight="1" hidden="1" outlineLevel="1">
      <c r="A212" s="136"/>
      <c r="B212" s="115"/>
      <c r="C212" s="83" t="s">
        <v>61</v>
      </c>
      <c r="D212" s="74">
        <v>5953382.99</v>
      </c>
      <c r="E212" s="7">
        <v>40199</v>
      </c>
      <c r="F212" s="8">
        <v>5953382.99</v>
      </c>
      <c r="G212" s="9" t="s">
        <v>53</v>
      </c>
      <c r="H212" s="10">
        <f t="shared" si="5"/>
        <v>4184061.37890396</v>
      </c>
    </row>
    <row r="213" spans="1:8" ht="12.75" customHeight="1" hidden="1" outlineLevel="1">
      <c r="A213" s="136"/>
      <c r="B213" s="115"/>
      <c r="C213" s="83" t="s">
        <v>62</v>
      </c>
      <c r="D213" s="74">
        <v>5513254.03</v>
      </c>
      <c r="E213" s="7">
        <v>40227</v>
      </c>
      <c r="F213" s="8">
        <v>5513254.03</v>
      </c>
      <c r="G213" s="9" t="s">
        <v>53</v>
      </c>
      <c r="H213" s="10">
        <f t="shared" si="5"/>
        <v>3874736.98530012</v>
      </c>
    </row>
    <row r="214" spans="1:8" ht="12.75" customHeight="1" hidden="1" outlineLevel="1">
      <c r="A214" s="136"/>
      <c r="B214" s="115"/>
      <c r="C214" s="83">
        <v>40213</v>
      </c>
      <c r="D214" s="74">
        <v>20367010.52</v>
      </c>
      <c r="E214" s="7">
        <v>40246</v>
      </c>
      <c r="F214" s="8">
        <v>20367010.52</v>
      </c>
      <c r="G214" s="9" t="s">
        <v>53</v>
      </c>
      <c r="H214" s="10">
        <f t="shared" si="5"/>
        <v>14314016.46149808</v>
      </c>
    </row>
    <row r="215" spans="1:8" ht="12.75" customHeight="1" hidden="1" outlineLevel="1">
      <c r="A215" s="136"/>
      <c r="B215" s="115"/>
      <c r="C215" s="83">
        <v>40235</v>
      </c>
      <c r="D215" s="74">
        <v>1710655.31</v>
      </c>
      <c r="E215" s="7">
        <v>40262</v>
      </c>
      <c r="F215" s="8">
        <v>1710655.31</v>
      </c>
      <c r="G215" s="9" t="s">
        <v>53</v>
      </c>
      <c r="H215" s="10">
        <f t="shared" si="5"/>
        <v>1202255.39448924</v>
      </c>
    </row>
    <row r="216" spans="1:8" ht="12.75" customHeight="1" hidden="1" outlineLevel="1">
      <c r="A216" s="136"/>
      <c r="B216" s="115"/>
      <c r="C216" s="83" t="s">
        <v>63</v>
      </c>
      <c r="D216" s="74">
        <v>8819771.69</v>
      </c>
      <c r="E216" s="7">
        <v>40310</v>
      </c>
      <c r="F216" s="8">
        <v>8819771.69</v>
      </c>
      <c r="G216" s="9" t="s">
        <v>53</v>
      </c>
      <c r="H216" s="10">
        <f t="shared" si="5"/>
        <v>6198570.82281876</v>
      </c>
    </row>
    <row r="217" spans="1:8" ht="12.75" customHeight="1" hidden="1" outlineLevel="1">
      <c r="A217" s="136"/>
      <c r="B217" s="115"/>
      <c r="C217" s="83" t="s">
        <v>64</v>
      </c>
      <c r="D217" s="74">
        <v>19197986.66</v>
      </c>
      <c r="E217" s="7">
        <v>40336</v>
      </c>
      <c r="F217" s="8">
        <v>19197986.66</v>
      </c>
      <c r="G217" s="9" t="s">
        <v>53</v>
      </c>
      <c r="H217" s="10">
        <f t="shared" si="5"/>
        <v>13492421.81659464</v>
      </c>
    </row>
    <row r="218" spans="1:8" ht="12.75" customHeight="1" hidden="1" outlineLevel="1">
      <c r="A218" s="136"/>
      <c r="B218" s="115"/>
      <c r="C218" s="83" t="s">
        <v>65</v>
      </c>
      <c r="D218" s="74">
        <v>4583890.12</v>
      </c>
      <c r="E218" s="7">
        <v>40359</v>
      </c>
      <c r="F218" s="8">
        <v>4583890.12</v>
      </c>
      <c r="G218" s="9" t="s">
        <v>53</v>
      </c>
      <c r="H218" s="10">
        <f t="shared" si="5"/>
        <v>3221576.31189648</v>
      </c>
    </row>
    <row r="219" spans="1:8" ht="12.75" customHeight="1" hidden="1" outlineLevel="1">
      <c r="A219" s="136"/>
      <c r="B219" s="115"/>
      <c r="C219" s="83" t="s">
        <v>67</v>
      </c>
      <c r="D219" s="74">
        <v>6041488.27</v>
      </c>
      <c r="E219" s="7">
        <v>40389</v>
      </c>
      <c r="F219" s="8">
        <v>6041488.27</v>
      </c>
      <c r="G219" s="9" t="s">
        <v>53</v>
      </c>
      <c r="H219" s="10">
        <f t="shared" si="5"/>
        <v>4245982.12210908</v>
      </c>
    </row>
    <row r="220" spans="1:8" ht="12.75" customHeight="1" hidden="1" outlineLevel="1">
      <c r="A220" s="136"/>
      <c r="B220" s="115"/>
      <c r="C220" s="83" t="s">
        <v>68</v>
      </c>
      <c r="D220" s="74">
        <v>4204398.88</v>
      </c>
      <c r="E220" s="7">
        <v>40402</v>
      </c>
      <c r="F220" s="8">
        <v>4204398.88</v>
      </c>
      <c r="G220" s="9" t="s">
        <v>53</v>
      </c>
      <c r="H220" s="10">
        <f t="shared" si="5"/>
        <v>2954868.35045952</v>
      </c>
    </row>
    <row r="221" spans="1:8" ht="12.75" customHeight="1" hidden="1" outlineLevel="1">
      <c r="A221" s="136"/>
      <c r="B221" s="115"/>
      <c r="C221" s="83">
        <v>40421</v>
      </c>
      <c r="D221" s="74">
        <v>6972721.2</v>
      </c>
      <c r="E221" s="7">
        <v>40458</v>
      </c>
      <c r="F221" s="8">
        <v>6972721.2</v>
      </c>
      <c r="G221" s="9" t="s">
        <v>53</v>
      </c>
      <c r="H221" s="10"/>
    </row>
    <row r="222" spans="1:8" ht="12.75" customHeight="1" hidden="1" outlineLevel="1">
      <c r="A222" s="136"/>
      <c r="B222" s="115"/>
      <c r="C222" s="83" t="s">
        <v>69</v>
      </c>
      <c r="D222" s="74">
        <v>14698586.57</v>
      </c>
      <c r="E222" s="7">
        <v>40487</v>
      </c>
      <c r="F222" s="8">
        <v>14698586.57</v>
      </c>
      <c r="G222" s="9" t="s">
        <v>53</v>
      </c>
      <c r="H222" s="10"/>
    </row>
    <row r="223" spans="1:8" ht="12.75" customHeight="1" hidden="1" outlineLevel="1">
      <c r="A223" s="136"/>
      <c r="B223" s="115"/>
      <c r="C223" s="83">
        <v>40760</v>
      </c>
      <c r="D223" s="74">
        <v>166887031.05</v>
      </c>
      <c r="E223" s="7">
        <v>40780</v>
      </c>
      <c r="F223" s="8">
        <v>166887031.05</v>
      </c>
      <c r="G223" s="9" t="s">
        <v>53</v>
      </c>
      <c r="H223" s="10"/>
    </row>
    <row r="224" spans="1:8" ht="12.75" customHeight="1" hidden="1" outlineLevel="1">
      <c r="A224" s="136"/>
      <c r="B224" s="115"/>
      <c r="C224" s="83">
        <v>40787</v>
      </c>
      <c r="D224" s="74">
        <v>25424288.07</v>
      </c>
      <c r="E224" s="72">
        <v>40808</v>
      </c>
      <c r="F224" s="8">
        <v>25424288.07</v>
      </c>
      <c r="G224" s="9" t="s">
        <v>53</v>
      </c>
      <c r="H224" s="10"/>
    </row>
    <row r="225" spans="1:8" ht="12.75" customHeight="1" hidden="1" outlineLevel="1">
      <c r="A225" s="136"/>
      <c r="B225" s="115"/>
      <c r="C225" s="87">
        <v>40822</v>
      </c>
      <c r="D225" s="74">
        <v>22945020.3</v>
      </c>
      <c r="E225" s="73">
        <v>40843</v>
      </c>
      <c r="F225" s="8">
        <v>22945020.3</v>
      </c>
      <c r="G225" s="71" t="s">
        <v>53</v>
      </c>
      <c r="H225" s="10"/>
    </row>
    <row r="226" spans="1:8" ht="12.75" customHeight="1" hidden="1" outlineLevel="1">
      <c r="A226" s="136"/>
      <c r="B226" s="115"/>
      <c r="C226" s="87">
        <v>40850</v>
      </c>
      <c r="D226" s="74">
        <v>16614771.48</v>
      </c>
      <c r="E226" s="73">
        <v>40877</v>
      </c>
      <c r="F226" s="8">
        <v>16614771.48</v>
      </c>
      <c r="G226" s="71" t="s">
        <v>53</v>
      </c>
      <c r="H226" s="10"/>
    </row>
    <row r="227" spans="1:8" ht="12.75" customHeight="1" hidden="1" outlineLevel="1">
      <c r="A227" s="136"/>
      <c r="B227" s="115"/>
      <c r="C227" s="87">
        <v>40879</v>
      </c>
      <c r="D227" s="74">
        <v>30838071.83</v>
      </c>
      <c r="E227" s="70">
        <v>41089</v>
      </c>
      <c r="F227" s="8">
        <v>30838071.83</v>
      </c>
      <c r="G227" s="71" t="s">
        <v>53</v>
      </c>
      <c r="H227" s="10"/>
    </row>
    <row r="228" spans="1:8" ht="12.75" customHeight="1" hidden="1" outlineLevel="1">
      <c r="A228" s="136"/>
      <c r="B228" s="115"/>
      <c r="C228" s="87">
        <v>40925</v>
      </c>
      <c r="D228" s="74">
        <v>24143411.13</v>
      </c>
      <c r="E228" s="70">
        <v>41093</v>
      </c>
      <c r="F228" s="49">
        <v>24143411.13</v>
      </c>
      <c r="G228" s="71" t="s">
        <v>53</v>
      </c>
      <c r="H228" s="10"/>
    </row>
    <row r="229" spans="1:8" ht="12.75" customHeight="1" hidden="1" outlineLevel="1">
      <c r="A229" s="136"/>
      <c r="B229" s="115"/>
      <c r="C229" s="87">
        <v>41094</v>
      </c>
      <c r="D229" s="74">
        <v>132403767.93</v>
      </c>
      <c r="E229" s="70">
        <v>41123</v>
      </c>
      <c r="F229" s="49">
        <v>132403767.93</v>
      </c>
      <c r="G229" s="71" t="s">
        <v>53</v>
      </c>
      <c r="H229" s="10"/>
    </row>
    <row r="230" spans="1:8" ht="12.75" customHeight="1" hidden="1" outlineLevel="1">
      <c r="A230" s="136"/>
      <c r="B230" s="115"/>
      <c r="C230" s="87">
        <v>41103</v>
      </c>
      <c r="D230" s="74">
        <v>22333189.63</v>
      </c>
      <c r="E230" s="70">
        <v>41124</v>
      </c>
      <c r="F230" s="49">
        <v>22333189.63</v>
      </c>
      <c r="G230" s="71" t="s">
        <v>53</v>
      </c>
      <c r="H230" s="10"/>
    </row>
    <row r="231" spans="1:8" ht="12.75" customHeight="1" hidden="1" outlineLevel="1">
      <c r="A231" s="136"/>
      <c r="B231" s="115"/>
      <c r="C231" s="87">
        <v>41122</v>
      </c>
      <c r="D231" s="74">
        <v>14391440.27</v>
      </c>
      <c r="E231" s="70">
        <v>41157</v>
      </c>
      <c r="F231" s="8">
        <v>14391440.27</v>
      </c>
      <c r="G231" s="71" t="s">
        <v>53</v>
      </c>
      <c r="H231" s="10"/>
    </row>
    <row r="232" spans="1:8" ht="12.75" customHeight="1" hidden="1" outlineLevel="1">
      <c r="A232" s="136"/>
      <c r="B232" s="115"/>
      <c r="C232" s="87">
        <v>41155</v>
      </c>
      <c r="D232" s="74">
        <v>8526720.68</v>
      </c>
      <c r="E232" s="70">
        <v>41180</v>
      </c>
      <c r="F232" s="8">
        <v>8526720.68</v>
      </c>
      <c r="G232" s="71" t="s">
        <v>53</v>
      </c>
      <c r="H232" s="10"/>
    </row>
    <row r="233" spans="1:8" ht="12.75" customHeight="1" hidden="1" outlineLevel="1">
      <c r="A233" s="136"/>
      <c r="B233" s="115"/>
      <c r="C233" s="87" t="s">
        <v>78</v>
      </c>
      <c r="D233" s="74">
        <v>37761146.28</v>
      </c>
      <c r="E233" s="70">
        <v>41212</v>
      </c>
      <c r="F233" s="8">
        <v>37761146.28</v>
      </c>
      <c r="G233" s="71" t="s">
        <v>53</v>
      </c>
      <c r="H233" s="10"/>
    </row>
    <row r="234" spans="1:8" ht="12.75" customHeight="1" hidden="1" outlineLevel="1">
      <c r="A234" s="136"/>
      <c r="B234" s="115"/>
      <c r="C234" s="87">
        <v>41213</v>
      </c>
      <c r="D234" s="74">
        <v>15384376.4100001</v>
      </c>
      <c r="E234" s="70">
        <v>41228</v>
      </c>
      <c r="F234" s="8">
        <v>15384376.41</v>
      </c>
      <c r="G234" s="71" t="s">
        <v>53</v>
      </c>
      <c r="H234" s="10"/>
    </row>
    <row r="235" spans="1:8" ht="12.75" customHeight="1" hidden="1" outlineLevel="1">
      <c r="A235" s="136"/>
      <c r="B235" s="115"/>
      <c r="C235" s="87">
        <v>41253</v>
      </c>
      <c r="D235" s="74">
        <v>22207985.69</v>
      </c>
      <c r="E235" s="70">
        <v>41270</v>
      </c>
      <c r="F235" s="8">
        <v>22207985.69</v>
      </c>
      <c r="G235" s="71" t="s">
        <v>53</v>
      </c>
      <c r="H235" s="10"/>
    </row>
    <row r="236" spans="1:8" ht="12.75" customHeight="1" hidden="1" outlineLevel="1">
      <c r="A236" s="136"/>
      <c r="B236" s="115"/>
      <c r="C236" s="87" t="s">
        <v>79</v>
      </c>
      <c r="D236" s="74">
        <v>24054645.2</v>
      </c>
      <c r="E236" s="70">
        <v>41339</v>
      </c>
      <c r="F236" s="8">
        <v>24054645.2</v>
      </c>
      <c r="G236" s="71" t="s">
        <v>53</v>
      </c>
      <c r="H236" s="10"/>
    </row>
    <row r="237" spans="1:8" ht="12.75" customHeight="1" hidden="1" outlineLevel="1">
      <c r="A237" s="136"/>
      <c r="B237" s="115"/>
      <c r="C237" s="87">
        <v>41313</v>
      </c>
      <c r="D237" s="74">
        <v>51579010.93</v>
      </c>
      <c r="E237" s="70">
        <v>41339</v>
      </c>
      <c r="F237" s="8">
        <v>51579010.93</v>
      </c>
      <c r="G237" s="71" t="s">
        <v>53</v>
      </c>
      <c r="H237" s="10"/>
    </row>
    <row r="238" spans="1:8" ht="12.75" customHeight="1" hidden="1" outlineLevel="1">
      <c r="A238" s="136"/>
      <c r="B238" s="115"/>
      <c r="C238" s="87">
        <v>41346</v>
      </c>
      <c r="D238" s="74">
        <v>10672608.89</v>
      </c>
      <c r="E238" s="70">
        <v>41402</v>
      </c>
      <c r="F238" s="8">
        <v>10672608.89</v>
      </c>
      <c r="G238" s="71" t="s">
        <v>53</v>
      </c>
      <c r="H238" s="10"/>
    </row>
    <row r="239" spans="1:8" ht="12.75" customHeight="1" hidden="1" outlineLevel="1">
      <c r="A239" s="136"/>
      <c r="B239" s="115"/>
      <c r="C239" s="87">
        <v>41376</v>
      </c>
      <c r="D239" s="74">
        <v>19833468.16</v>
      </c>
      <c r="E239" s="70">
        <v>41421</v>
      </c>
      <c r="F239" s="74">
        <v>19833468.16</v>
      </c>
      <c r="G239" s="71" t="s">
        <v>53</v>
      </c>
      <c r="H239" s="10"/>
    </row>
    <row r="240" spans="1:8" ht="12.75" customHeight="1" hidden="1" outlineLevel="1">
      <c r="A240" s="136"/>
      <c r="B240" s="115"/>
      <c r="C240" s="87">
        <v>41408</v>
      </c>
      <c r="D240" s="74">
        <v>25053949.86</v>
      </c>
      <c r="E240" s="70">
        <v>41438</v>
      </c>
      <c r="F240" s="74">
        <v>25053949.86</v>
      </c>
      <c r="G240" s="71" t="s">
        <v>53</v>
      </c>
      <c r="H240" s="10"/>
    </row>
    <row r="241" spans="1:8" ht="12.75" customHeight="1" hidden="1" outlineLevel="1">
      <c r="A241" s="136"/>
      <c r="B241" s="115"/>
      <c r="C241" s="87">
        <v>41437</v>
      </c>
      <c r="D241" s="74">
        <v>24489202.99</v>
      </c>
      <c r="E241" s="70">
        <v>41460</v>
      </c>
      <c r="F241" s="74">
        <v>24489202.99</v>
      </c>
      <c r="G241" s="71" t="s">
        <v>53</v>
      </c>
      <c r="H241" s="10"/>
    </row>
    <row r="242" spans="1:8" ht="12.75" customHeight="1" hidden="1" outlineLevel="1">
      <c r="A242" s="136"/>
      <c r="B242" s="115"/>
      <c r="C242" s="87">
        <v>41467</v>
      </c>
      <c r="D242" s="74">
        <v>39645238.45</v>
      </c>
      <c r="E242" s="70">
        <v>41500</v>
      </c>
      <c r="F242" s="74">
        <v>39645238.45</v>
      </c>
      <c r="G242" s="71" t="s">
        <v>53</v>
      </c>
      <c r="H242" s="10"/>
    </row>
    <row r="243" spans="1:8" ht="12.75" customHeight="1" hidden="1" outlineLevel="1">
      <c r="A243" s="136"/>
      <c r="B243" s="115"/>
      <c r="C243" s="87" t="s">
        <v>82</v>
      </c>
      <c r="D243" s="74">
        <v>21404873.97</v>
      </c>
      <c r="E243" s="70">
        <v>41522</v>
      </c>
      <c r="F243" s="74">
        <v>21404873.97</v>
      </c>
      <c r="G243" s="71" t="s">
        <v>53</v>
      </c>
      <c r="H243" s="10"/>
    </row>
    <row r="244" spans="1:8" ht="12.75" customHeight="1" hidden="1" outlineLevel="1">
      <c r="A244" s="136"/>
      <c r="B244" s="115"/>
      <c r="C244" s="87">
        <v>41528</v>
      </c>
      <c r="D244" s="74">
        <v>22748493.84</v>
      </c>
      <c r="E244" s="70">
        <v>41563</v>
      </c>
      <c r="F244" s="74">
        <v>22748493.84</v>
      </c>
      <c r="G244" s="71" t="s">
        <v>53</v>
      </c>
      <c r="H244" s="10"/>
    </row>
    <row r="245" spans="1:8" ht="12.75" customHeight="1" hidden="1" outlineLevel="1">
      <c r="A245" s="136"/>
      <c r="B245" s="115"/>
      <c r="C245" s="87" t="s">
        <v>83</v>
      </c>
      <c r="D245" s="74">
        <v>17173733.41</v>
      </c>
      <c r="E245" s="70">
        <v>41578</v>
      </c>
      <c r="F245" s="74">
        <v>17173733.41</v>
      </c>
      <c r="G245" s="71" t="s">
        <v>53</v>
      </c>
      <c r="H245" s="10"/>
    </row>
    <row r="246" spans="1:8" ht="12.75" customHeight="1" hidden="1" outlineLevel="1">
      <c r="A246" s="136"/>
      <c r="B246" s="115"/>
      <c r="C246" s="87">
        <v>41586</v>
      </c>
      <c r="D246" s="74">
        <v>22593545.87</v>
      </c>
      <c r="E246" s="70">
        <v>41599</v>
      </c>
      <c r="F246" s="74">
        <v>22593545.87</v>
      </c>
      <c r="G246" s="71" t="s">
        <v>53</v>
      </c>
      <c r="H246" s="10"/>
    </row>
    <row r="247" spans="1:8" ht="12.75" customHeight="1" hidden="1" outlineLevel="1">
      <c r="A247" s="136"/>
      <c r="B247" s="115"/>
      <c r="C247" s="87" t="s">
        <v>84</v>
      </c>
      <c r="D247" s="74">
        <v>20760879.38</v>
      </c>
      <c r="E247" s="70">
        <v>41690</v>
      </c>
      <c r="F247" s="74">
        <v>20760879.38</v>
      </c>
      <c r="G247" s="51" t="s">
        <v>53</v>
      </c>
      <c r="H247" s="10"/>
    </row>
    <row r="248" spans="1:8" ht="12.75" customHeight="1" hidden="1" outlineLevel="1">
      <c r="A248" s="136"/>
      <c r="B248" s="115"/>
      <c r="C248" s="87">
        <v>41656</v>
      </c>
      <c r="D248" s="74">
        <v>33251529.97</v>
      </c>
      <c r="E248" s="70">
        <v>41793</v>
      </c>
      <c r="F248" s="74">
        <v>33251529.97</v>
      </c>
      <c r="G248" s="51" t="s">
        <v>53</v>
      </c>
      <c r="H248" s="10"/>
    </row>
    <row r="249" spans="1:8" ht="12.75" customHeight="1" hidden="1" outlineLevel="1">
      <c r="A249" s="136"/>
      <c r="B249" s="115"/>
      <c r="C249" s="87">
        <v>41683</v>
      </c>
      <c r="D249" s="74">
        <v>45329966.35</v>
      </c>
      <c r="E249" s="70">
        <v>41793</v>
      </c>
      <c r="F249" s="74">
        <v>45329966.35</v>
      </c>
      <c r="G249" s="51" t="s">
        <v>53</v>
      </c>
      <c r="H249" s="10"/>
    </row>
    <row r="250" spans="1:8" ht="12.75" customHeight="1" hidden="1" outlineLevel="1">
      <c r="A250" s="136"/>
      <c r="B250" s="115"/>
      <c r="C250" s="87">
        <v>41715</v>
      </c>
      <c r="D250" s="74">
        <v>9801566.88</v>
      </c>
      <c r="E250" s="70">
        <v>41793</v>
      </c>
      <c r="F250" s="74">
        <v>9801566.88</v>
      </c>
      <c r="G250" s="51" t="s">
        <v>53</v>
      </c>
      <c r="H250" s="10"/>
    </row>
    <row r="251" spans="1:8" ht="12.75" customHeight="1" hidden="1" outlineLevel="1">
      <c r="A251" s="136"/>
      <c r="B251" s="115"/>
      <c r="C251" s="87">
        <v>41739</v>
      </c>
      <c r="D251" s="74">
        <v>34525960.47</v>
      </c>
      <c r="E251" s="70">
        <v>41793</v>
      </c>
      <c r="F251" s="74">
        <v>34525960.47</v>
      </c>
      <c r="G251" s="51" t="s">
        <v>53</v>
      </c>
      <c r="H251" s="10"/>
    </row>
    <row r="252" spans="1:8" ht="12.75" customHeight="1" hidden="1" outlineLevel="1">
      <c r="A252" s="136"/>
      <c r="B252" s="115"/>
      <c r="C252" s="87">
        <v>41778</v>
      </c>
      <c r="D252" s="74">
        <v>34531436.32</v>
      </c>
      <c r="E252" s="70">
        <v>41816</v>
      </c>
      <c r="F252" s="74">
        <v>34531436.32</v>
      </c>
      <c r="G252" s="51" t="s">
        <v>53</v>
      </c>
      <c r="H252" s="10"/>
    </row>
    <row r="253" spans="1:8" ht="12.75" customHeight="1" hidden="1" outlineLevel="1">
      <c r="A253" s="136"/>
      <c r="B253" s="115"/>
      <c r="C253" s="87">
        <v>41806</v>
      </c>
      <c r="D253" s="74">
        <v>17452890.51</v>
      </c>
      <c r="E253" s="70">
        <v>41824</v>
      </c>
      <c r="F253" s="74">
        <v>17452890.51</v>
      </c>
      <c r="G253" s="51" t="s">
        <v>53</v>
      </c>
      <c r="H253" s="10"/>
    </row>
    <row r="254" spans="1:8" ht="12.75" customHeight="1" hidden="1" outlineLevel="1">
      <c r="A254" s="136"/>
      <c r="B254" s="115"/>
      <c r="C254" s="87">
        <v>41836</v>
      </c>
      <c r="D254" s="74">
        <v>15084936.77</v>
      </c>
      <c r="E254" s="70">
        <v>41857</v>
      </c>
      <c r="F254" s="74">
        <v>15084936.77</v>
      </c>
      <c r="G254" s="51" t="s">
        <v>53</v>
      </c>
      <c r="H254" s="10"/>
    </row>
    <row r="255" spans="1:8" ht="12.75" customHeight="1" hidden="1" outlineLevel="1">
      <c r="A255" s="136"/>
      <c r="B255" s="115"/>
      <c r="C255" s="87">
        <v>41863</v>
      </c>
      <c r="D255" s="74">
        <v>30232905</v>
      </c>
      <c r="E255" s="70">
        <v>41885</v>
      </c>
      <c r="F255" s="74">
        <v>30232905</v>
      </c>
      <c r="G255" s="51" t="s">
        <v>53</v>
      </c>
      <c r="H255" s="10"/>
    </row>
    <row r="256" spans="1:8" ht="12.75" customHeight="1" hidden="1" outlineLevel="1">
      <c r="A256" s="136"/>
      <c r="B256" s="115"/>
      <c r="C256" s="87">
        <v>41891</v>
      </c>
      <c r="D256" s="74">
        <v>21693052.67</v>
      </c>
      <c r="E256" s="70">
        <v>41913</v>
      </c>
      <c r="F256" s="74">
        <v>21693052.67</v>
      </c>
      <c r="G256" s="51" t="s">
        <v>53</v>
      </c>
      <c r="H256" s="10"/>
    </row>
    <row r="257" spans="1:8" ht="12.75" customHeight="1" hidden="1" outlineLevel="1">
      <c r="A257" s="136"/>
      <c r="B257" s="115"/>
      <c r="C257" s="87">
        <v>41922</v>
      </c>
      <c r="D257" s="74">
        <v>30851459.84</v>
      </c>
      <c r="E257" s="70">
        <v>41941</v>
      </c>
      <c r="F257" s="74">
        <v>30851459.84</v>
      </c>
      <c r="G257" s="51" t="s">
        <v>53</v>
      </c>
      <c r="H257" s="10"/>
    </row>
    <row r="258" spans="1:8" ht="12.75" customHeight="1" hidden="1" outlineLevel="1">
      <c r="A258" s="136"/>
      <c r="B258" s="115"/>
      <c r="C258" s="87">
        <v>41991</v>
      </c>
      <c r="D258" s="74">
        <v>1499029.15</v>
      </c>
      <c r="E258" s="70">
        <v>42006</v>
      </c>
      <c r="F258" s="74">
        <v>1499029.15</v>
      </c>
      <c r="G258" s="51" t="s">
        <v>53</v>
      </c>
      <c r="H258" s="10"/>
    </row>
    <row r="259" spans="1:8" ht="12.75" customHeight="1" hidden="1" outlineLevel="1">
      <c r="A259" s="136"/>
      <c r="B259" s="115"/>
      <c r="C259" s="87">
        <v>42072</v>
      </c>
      <c r="D259" s="74">
        <v>85018318.63</v>
      </c>
      <c r="E259" s="70">
        <v>42118</v>
      </c>
      <c r="F259" s="74">
        <v>85018318.63</v>
      </c>
      <c r="G259" s="51" t="s">
        <v>53</v>
      </c>
      <c r="H259" s="10"/>
    </row>
    <row r="260" spans="1:8" ht="12.75" customHeight="1" hidden="1" outlineLevel="1">
      <c r="A260" s="136"/>
      <c r="B260" s="115"/>
      <c r="C260" s="87">
        <v>42135</v>
      </c>
      <c r="D260" s="74">
        <v>30794101.91</v>
      </c>
      <c r="E260" s="70">
        <v>42159</v>
      </c>
      <c r="F260" s="74">
        <v>30794101.91</v>
      </c>
      <c r="G260" s="51" t="s">
        <v>53</v>
      </c>
      <c r="H260" s="10"/>
    </row>
    <row r="261" spans="1:8" ht="12.75" customHeight="1" hidden="1" outlineLevel="1">
      <c r="A261" s="136"/>
      <c r="B261" s="115"/>
      <c r="C261" s="87">
        <v>42174</v>
      </c>
      <c r="D261" s="74">
        <v>55711687.96</v>
      </c>
      <c r="E261" s="70">
        <v>42227</v>
      </c>
      <c r="F261" s="74">
        <v>55711687.96</v>
      </c>
      <c r="G261" s="99" t="s">
        <v>53</v>
      </c>
      <c r="H261" s="10"/>
    </row>
    <row r="262" spans="1:8" ht="12.75" customHeight="1" hidden="1" outlineLevel="1">
      <c r="A262" s="136"/>
      <c r="B262" s="115"/>
      <c r="C262" s="87">
        <v>42249</v>
      </c>
      <c r="D262" s="74">
        <v>41392074.9</v>
      </c>
      <c r="E262" s="70">
        <v>42278</v>
      </c>
      <c r="F262" s="74">
        <v>41392074.9</v>
      </c>
      <c r="G262" s="99" t="s">
        <v>53</v>
      </c>
      <c r="H262" s="10"/>
    </row>
    <row r="263" spans="1:8" ht="12.75" customHeight="1" hidden="1" outlineLevel="1">
      <c r="A263" s="136"/>
      <c r="B263" s="115"/>
      <c r="C263" s="87">
        <v>42310</v>
      </c>
      <c r="D263" s="74">
        <v>18972790.41</v>
      </c>
      <c r="E263" s="70">
        <v>42348</v>
      </c>
      <c r="F263" s="74">
        <v>18972790.41</v>
      </c>
      <c r="G263" s="99" t="s">
        <v>53</v>
      </c>
      <c r="H263" s="10"/>
    </row>
    <row r="264" spans="1:8" ht="12.75" customHeight="1" hidden="1" outlineLevel="1">
      <c r="A264" s="136"/>
      <c r="B264" s="115"/>
      <c r="C264" s="87">
        <v>42377</v>
      </c>
      <c r="D264" s="74">
        <v>0</v>
      </c>
      <c r="E264" s="70"/>
      <c r="F264" s="74"/>
      <c r="G264" s="99" t="s">
        <v>101</v>
      </c>
      <c r="H264" s="10"/>
    </row>
    <row r="265" spans="1:8" ht="12.75" customHeight="1" hidden="1" outlineLevel="1">
      <c r="A265" s="136"/>
      <c r="B265" s="115"/>
      <c r="C265" s="87">
        <v>42429</v>
      </c>
      <c r="D265" s="74" t="s">
        <v>95</v>
      </c>
      <c r="E265" s="70"/>
      <c r="F265" s="74"/>
      <c r="G265" s="99" t="s">
        <v>101</v>
      </c>
      <c r="H265" s="10"/>
    </row>
    <row r="266" spans="1:8" ht="12.75" customHeight="1" hidden="1" outlineLevel="1">
      <c r="A266" s="136"/>
      <c r="B266" s="115"/>
      <c r="C266" s="87">
        <v>42551</v>
      </c>
      <c r="D266" s="74">
        <v>0</v>
      </c>
      <c r="E266" s="70"/>
      <c r="F266" s="74"/>
      <c r="G266" s="99" t="s">
        <v>101</v>
      </c>
      <c r="H266" s="10"/>
    </row>
    <row r="267" spans="1:8" ht="13.5" customHeight="1" hidden="1" outlineLevel="1" thickBot="1">
      <c r="A267" s="137"/>
      <c r="B267" s="116"/>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4530447634.000001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03" t="s">
        <v>107</v>
      </c>
      <c r="B275" s="112"/>
      <c r="C275" s="112"/>
      <c r="D275" s="112"/>
      <c r="E275" s="112"/>
      <c r="F275" s="112"/>
      <c r="G275" s="112"/>
      <c r="H275" s="112"/>
      <c r="I275" s="112"/>
    </row>
    <row r="276" spans="1:9" ht="29.25" customHeight="1">
      <c r="A276" s="103" t="s">
        <v>108</v>
      </c>
      <c r="B276" s="103"/>
      <c r="C276" s="103"/>
      <c r="D276" s="103"/>
      <c r="E276" s="103"/>
      <c r="F276" s="103"/>
      <c r="G276" s="103"/>
      <c r="H276" s="103"/>
      <c r="I276" s="103"/>
    </row>
    <row r="465" ht="12.75"/>
    <row r="466" ht="12.75"/>
    <row r="468" ht="12.75"/>
  </sheetData>
  <sheetProtection/>
  <mergeCells count="21">
    <mergeCell ref="A202:A267"/>
    <mergeCell ref="A1:G1"/>
    <mergeCell ref="B80:B135"/>
    <mergeCell ref="A137:A200"/>
    <mergeCell ref="B137:B200"/>
    <mergeCell ref="A80:A135"/>
    <mergeCell ref="B5:B78"/>
    <mergeCell ref="G3:G4"/>
    <mergeCell ref="C3:C4"/>
    <mergeCell ref="E3:E4"/>
    <mergeCell ref="A5:A78"/>
    <mergeCell ref="A276:I276"/>
    <mergeCell ref="C190:C191"/>
    <mergeCell ref="D190:D191"/>
    <mergeCell ref="H3:H4"/>
    <mergeCell ref="B3:B4"/>
    <mergeCell ref="A275:I275"/>
    <mergeCell ref="F3:F4"/>
    <mergeCell ref="B202:B267"/>
    <mergeCell ref="D3:D4"/>
    <mergeCell ref="G206:G208"/>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R64"/>
  <sheetViews>
    <sheetView tabSelected="1" zoomScale="81" zoomScaleNormal="81" zoomScalePageLayoutView="0" workbookViewId="0" topLeftCell="A1">
      <pane xSplit="13" ySplit="3" topLeftCell="N14" activePane="bottomRight" state="frozen"/>
      <selection pane="topLeft" activeCell="A1" sqref="A1"/>
      <selection pane="topRight" activeCell="N1" sqref="N1"/>
      <selection pane="bottomLeft" activeCell="A4" sqref="A4"/>
      <selection pane="bottomRight" activeCell="A1" sqref="A1:FO1"/>
    </sheetView>
  </sheetViews>
  <sheetFormatPr defaultColWidth="9.28125" defaultRowHeight="12.75" outlineLevelRow="1" outlineLevelCol="2"/>
  <cols>
    <col min="1" max="1" width="50.7109375" style="19" customWidth="1"/>
    <col min="2" max="13" width="15.7109375" style="19" hidden="1" customWidth="1" outlineLevel="1"/>
    <col min="14" max="14" width="15.7109375" style="19" hidden="1" customWidth="1" outlineLevel="1" collapsed="1"/>
    <col min="15" max="26" width="15.7109375" style="19" hidden="1" customWidth="1" outlineLevel="2"/>
    <col min="27" max="27" width="15.7109375" style="19" hidden="1" customWidth="1" outlineLevel="1" collapsed="1"/>
    <col min="28" max="39" width="15.7109375" style="19" hidden="1" customWidth="1" outlineLevel="2"/>
    <col min="40" max="40" width="15.7109375" style="19" hidden="1" customWidth="1" outlineLevel="1" collapsed="1"/>
    <col min="41" max="52" width="15.7109375" style="19" hidden="1" customWidth="1" outlineLevel="2"/>
    <col min="53" max="53" width="15.7109375" style="19" hidden="1" customWidth="1" outlineLevel="1" collapsed="1"/>
    <col min="54" max="65" width="15.7109375" style="19" hidden="1" customWidth="1" outlineLevel="2"/>
    <col min="66" max="66" width="15.7109375" style="19" hidden="1" customWidth="1" outlineLevel="1" collapsed="1"/>
    <col min="67" max="76" width="15.7109375" style="19" hidden="1" customWidth="1" outlineLevel="2"/>
    <col min="77" max="77" width="17.7109375" style="19" hidden="1" customWidth="1" outlineLevel="2"/>
    <col min="78" max="78" width="15.7109375" style="19" hidden="1" customWidth="1" outlineLevel="2"/>
    <col min="79" max="79" width="15.7109375" style="19" hidden="1" customWidth="1" outlineLevel="1" collapsed="1"/>
    <col min="80" max="91" width="15.7109375" style="19" hidden="1" customWidth="1" outlineLevel="2"/>
    <col min="92" max="92" width="17.7109375" style="19" hidden="1" customWidth="1" outlineLevel="1" collapsed="1"/>
    <col min="93" max="94" width="17.421875" style="19" hidden="1" customWidth="1" outlineLevel="2"/>
    <col min="95" max="104" width="15.421875" style="19" hidden="1" customWidth="1" outlineLevel="2"/>
    <col min="105" max="105" width="15.7109375" style="19" hidden="1" customWidth="1" outlineLevel="1" collapsed="1"/>
    <col min="106" max="117" width="15.7109375" style="19" hidden="1" customWidth="1" outlineLevel="2"/>
    <col min="118" max="118" width="15.7109375" style="19" hidden="1" customWidth="1" outlineLevel="1" collapsed="1"/>
    <col min="119" max="130" width="15.7109375" style="19" hidden="1" customWidth="1" outlineLevel="1"/>
    <col min="131" max="131" width="15.7109375" style="19" customWidth="1" collapsed="1"/>
    <col min="132" max="143" width="15.7109375" style="19" hidden="1" customWidth="1" outlineLevel="1"/>
    <col min="144" max="144" width="15.7109375" style="19" customWidth="1" collapsed="1"/>
    <col min="145" max="156" width="15.7109375" style="19" hidden="1" customWidth="1" outlineLevel="1"/>
    <col min="157" max="157" width="15.7109375" style="19" customWidth="1" collapsed="1"/>
    <col min="158" max="169" width="15.7109375" style="19" hidden="1" customWidth="1" outlineLevel="1"/>
    <col min="170" max="170" width="15.7109375" style="19" customWidth="1" collapsed="1"/>
    <col min="171" max="171" width="19.28125" style="19" customWidth="1"/>
    <col min="172" max="172" width="10.7109375" style="19" bestFit="1" customWidth="1"/>
    <col min="173" max="173" width="13.00390625" style="19" bestFit="1" customWidth="1"/>
    <col min="174" max="174" width="16.28125" style="19" customWidth="1"/>
    <col min="175" max="16384" width="9.28125" style="19" customWidth="1"/>
  </cols>
  <sheetData>
    <row r="1" spans="1:171" ht="32.25" customHeight="1">
      <c r="A1" s="147" t="s">
        <v>112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48"/>
      <c r="FE1" s="148"/>
      <c r="FF1" s="148"/>
      <c r="FG1" s="148"/>
      <c r="FH1" s="148"/>
      <c r="FI1" s="148"/>
      <c r="FJ1" s="148"/>
      <c r="FK1" s="148"/>
      <c r="FL1" s="148"/>
      <c r="FM1" s="148"/>
      <c r="FN1" s="148"/>
      <c r="FO1" s="149"/>
    </row>
    <row r="2" spans="1:171"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2"/>
    </row>
    <row r="3" spans="1:171"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8" t="s">
        <v>90</v>
      </c>
      <c r="EP3" s="28" t="s">
        <v>91</v>
      </c>
      <c r="EQ3" s="28" t="s">
        <v>14</v>
      </c>
      <c r="ER3" s="28" t="s">
        <v>15</v>
      </c>
      <c r="ES3" s="28" t="s">
        <v>80</v>
      </c>
      <c r="ET3" s="28" t="s">
        <v>17</v>
      </c>
      <c r="EU3" s="28" t="s">
        <v>18</v>
      </c>
      <c r="EV3" s="28" t="s">
        <v>19</v>
      </c>
      <c r="EW3" s="28" t="s">
        <v>20</v>
      </c>
      <c r="EX3" s="28" t="s">
        <v>21</v>
      </c>
      <c r="EY3" s="28" t="s">
        <v>22</v>
      </c>
      <c r="EZ3" s="28" t="s">
        <v>23</v>
      </c>
      <c r="FA3" s="28" t="s">
        <v>110</v>
      </c>
      <c r="FB3" s="28" t="s">
        <v>90</v>
      </c>
      <c r="FC3" s="28" t="s">
        <v>91</v>
      </c>
      <c r="FD3" s="28" t="s">
        <v>14</v>
      </c>
      <c r="FE3" s="28" t="s">
        <v>15</v>
      </c>
      <c r="FF3" s="28" t="s">
        <v>80</v>
      </c>
      <c r="FG3" s="28" t="s">
        <v>17</v>
      </c>
      <c r="FH3" s="28" t="s">
        <v>18</v>
      </c>
      <c r="FI3" s="28" t="s">
        <v>19</v>
      </c>
      <c r="FJ3" s="28" t="s">
        <v>20</v>
      </c>
      <c r="FK3" s="28" t="s">
        <v>21</v>
      </c>
      <c r="FL3" s="28" t="s">
        <v>22</v>
      </c>
      <c r="FM3" s="28" t="s">
        <v>23</v>
      </c>
      <c r="FN3" s="28" t="s">
        <v>111</v>
      </c>
      <c r="FO3" s="29" t="s">
        <v>30</v>
      </c>
    </row>
    <row r="4" spans="1:171" s="23" customFormat="1" ht="28.5" customHeight="1" hidden="1" outlineLevel="1">
      <c r="A4" s="30" t="s">
        <v>4</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4"/>
    </row>
    <row r="5" spans="1:173"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v>0</v>
      </c>
      <c r="EP5" s="32">
        <v>0</v>
      </c>
      <c r="EQ5" s="32">
        <v>0</v>
      </c>
      <c r="ER5" s="32">
        <v>0</v>
      </c>
      <c r="ES5" s="32">
        <v>0</v>
      </c>
      <c r="ET5" s="32">
        <v>0</v>
      </c>
      <c r="EU5" s="32">
        <v>0</v>
      </c>
      <c r="EV5" s="32">
        <v>0</v>
      </c>
      <c r="EW5" s="32">
        <v>0</v>
      </c>
      <c r="EX5" s="32">
        <v>0</v>
      </c>
      <c r="EY5" s="32">
        <v>0</v>
      </c>
      <c r="EZ5" s="32">
        <v>0</v>
      </c>
      <c r="FA5" s="32">
        <f>SUM(EO5:EZ5)</f>
        <v>0</v>
      </c>
      <c r="FB5" s="32">
        <v>0</v>
      </c>
      <c r="FC5" s="32">
        <v>0</v>
      </c>
      <c r="FD5" s="32">
        <v>0</v>
      </c>
      <c r="FE5" s="32">
        <v>0</v>
      </c>
      <c r="FF5" s="32">
        <v>0</v>
      </c>
      <c r="FG5" s="32">
        <v>0</v>
      </c>
      <c r="FH5" s="32"/>
      <c r="FI5" s="32"/>
      <c r="FJ5" s="32"/>
      <c r="FK5" s="32"/>
      <c r="FL5" s="32"/>
      <c r="FM5" s="32"/>
      <c r="FN5" s="32">
        <f>SUM(FB5:FM5)</f>
        <v>0</v>
      </c>
      <c r="FO5" s="102">
        <f>N5+AA5+AN5+BA5+BN5+CA5+DA5+CN5+DN5+EA5+EN5+FA5+FN5</f>
        <v>127298026.14000002</v>
      </c>
      <c r="FQ5" s="59"/>
    </row>
    <row r="6" spans="1:171" s="23" customFormat="1" ht="12.75" customHeight="1" hidden="1" outlineLevel="1">
      <c r="A6" s="150"/>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2"/>
    </row>
    <row r="7" spans="1:174"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v>0</v>
      </c>
      <c r="EP7" s="32">
        <v>0</v>
      </c>
      <c r="EQ7" s="32">
        <v>0</v>
      </c>
      <c r="ER7" s="32">
        <v>0</v>
      </c>
      <c r="ES7" s="32">
        <v>0</v>
      </c>
      <c r="ET7" s="32">
        <v>0</v>
      </c>
      <c r="EU7" s="32">
        <v>0</v>
      </c>
      <c r="EV7" s="32">
        <v>0</v>
      </c>
      <c r="EW7" s="32">
        <v>0</v>
      </c>
      <c r="EX7" s="32">
        <v>0</v>
      </c>
      <c r="EY7" s="32">
        <v>0</v>
      </c>
      <c r="EZ7" s="32">
        <v>0</v>
      </c>
      <c r="FA7" s="32">
        <f>SUM(EO7:EZ7)</f>
        <v>0</v>
      </c>
      <c r="FB7" s="32">
        <v>0</v>
      </c>
      <c r="FC7" s="32">
        <v>0</v>
      </c>
      <c r="FD7" s="32">
        <v>0</v>
      </c>
      <c r="FE7" s="32">
        <v>0</v>
      </c>
      <c r="FF7" s="32">
        <v>0</v>
      </c>
      <c r="FG7" s="32">
        <v>0</v>
      </c>
      <c r="FH7" s="32"/>
      <c r="FI7" s="32"/>
      <c r="FJ7" s="32"/>
      <c r="FK7" s="32"/>
      <c r="FL7" s="32"/>
      <c r="FM7" s="32"/>
      <c r="FN7" s="32">
        <f>SUM(FB7:FM7)</f>
        <v>0</v>
      </c>
      <c r="FO7" s="102">
        <f>N7+AA7+AN7+BA7+BN7+CA7+DA7+CN7+DN7+EA7+EN7+FA7+FN7</f>
        <v>140088512.10000002</v>
      </c>
      <c r="FP7" s="97"/>
      <c r="FQ7" s="62"/>
      <c r="FR7" s="97"/>
    </row>
    <row r="8" spans="1:171" s="23" customFormat="1" ht="12.75" customHeight="1" hidden="1" outlineLevel="1">
      <c r="A8" s="150"/>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c r="CK8" s="151"/>
      <c r="CL8" s="151"/>
      <c r="CM8" s="151"/>
      <c r="CN8" s="151"/>
      <c r="CO8" s="151"/>
      <c r="CP8" s="151"/>
      <c r="CQ8" s="151"/>
      <c r="CR8" s="151"/>
      <c r="CS8" s="151"/>
      <c r="CT8" s="151"/>
      <c r="CU8" s="151"/>
      <c r="CV8" s="151"/>
      <c r="CW8" s="151"/>
      <c r="CX8" s="151"/>
      <c r="CY8" s="151"/>
      <c r="CZ8" s="151"/>
      <c r="DA8" s="151"/>
      <c r="DB8" s="151"/>
      <c r="DC8" s="151"/>
      <c r="DD8" s="151"/>
      <c r="DE8" s="151"/>
      <c r="DF8" s="151"/>
      <c r="DG8" s="151"/>
      <c r="DH8" s="151"/>
      <c r="DI8" s="151"/>
      <c r="DJ8" s="151"/>
      <c r="DK8" s="151"/>
      <c r="DL8" s="151"/>
      <c r="DM8" s="151"/>
      <c r="DN8" s="151"/>
      <c r="DO8" s="151"/>
      <c r="DP8" s="151"/>
      <c r="DQ8" s="151"/>
      <c r="DR8" s="151"/>
      <c r="DS8" s="151"/>
      <c r="DT8" s="151"/>
      <c r="DU8" s="151"/>
      <c r="DV8" s="151"/>
      <c r="DW8" s="151"/>
      <c r="DX8" s="151"/>
      <c r="DY8" s="151"/>
      <c r="DZ8" s="151"/>
      <c r="EA8" s="151"/>
      <c r="EB8" s="151"/>
      <c r="EC8" s="151"/>
      <c r="ED8" s="151"/>
      <c r="EE8" s="151"/>
      <c r="EF8" s="151"/>
      <c r="EG8" s="151"/>
      <c r="EH8" s="151"/>
      <c r="EI8" s="151"/>
      <c r="EJ8" s="151"/>
      <c r="EK8" s="151"/>
      <c r="EL8" s="151"/>
      <c r="EM8" s="151"/>
      <c r="EN8" s="151"/>
      <c r="EO8" s="151"/>
      <c r="EP8" s="151"/>
      <c r="EQ8" s="151"/>
      <c r="ER8" s="151"/>
      <c r="ES8" s="151"/>
      <c r="ET8" s="151"/>
      <c r="EU8" s="151"/>
      <c r="EV8" s="151"/>
      <c r="EW8" s="151"/>
      <c r="EX8" s="151"/>
      <c r="EY8" s="151"/>
      <c r="EZ8" s="151"/>
      <c r="FA8" s="151"/>
      <c r="FB8" s="151"/>
      <c r="FC8" s="151"/>
      <c r="FD8" s="151"/>
      <c r="FE8" s="151"/>
      <c r="FF8" s="151"/>
      <c r="FG8" s="151"/>
      <c r="FH8" s="151"/>
      <c r="FI8" s="151"/>
      <c r="FJ8" s="151"/>
      <c r="FK8" s="151"/>
      <c r="FL8" s="151"/>
      <c r="FM8" s="151"/>
      <c r="FN8" s="151"/>
      <c r="FO8" s="152"/>
    </row>
    <row r="9" spans="1:173"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c r="EP9" s="32">
        <v>0</v>
      </c>
      <c r="EQ9" s="32">
        <v>0</v>
      </c>
      <c r="ER9" s="32">
        <v>0</v>
      </c>
      <c r="ES9" s="32">
        <v>0</v>
      </c>
      <c r="ET9" s="32">
        <v>0</v>
      </c>
      <c r="EU9" s="32">
        <v>-2000</v>
      </c>
      <c r="EV9" s="32">
        <v>-1000</v>
      </c>
      <c r="EW9" s="32">
        <v>0</v>
      </c>
      <c r="EX9" s="32">
        <v>-2000</v>
      </c>
      <c r="EY9" s="32">
        <v>0</v>
      </c>
      <c r="EZ9" s="32">
        <f>-565607.78-2000</f>
        <v>-567607.78</v>
      </c>
      <c r="FA9" s="32">
        <f>SUM(EO9:EZ9)</f>
        <v>-572607.78</v>
      </c>
      <c r="FB9" s="32">
        <v>-1000</v>
      </c>
      <c r="FC9" s="32">
        <v>-1000</v>
      </c>
      <c r="FD9" s="32">
        <v>0</v>
      </c>
      <c r="FE9" s="32">
        <v>-2000</v>
      </c>
      <c r="FF9" s="32">
        <v>-1000</v>
      </c>
      <c r="FG9" s="32">
        <v>-1000</v>
      </c>
      <c r="FH9" s="32"/>
      <c r="FI9" s="32"/>
      <c r="FJ9" s="32"/>
      <c r="FK9" s="32"/>
      <c r="FL9" s="32"/>
      <c r="FM9" s="32"/>
      <c r="FN9" s="32">
        <f>SUM(FB9:FM9)</f>
        <v>-6000</v>
      </c>
      <c r="FO9" s="102">
        <f>N9+AA9+AN9+BA9+BN9+CA9+DA9+CN9+DN9+EA9+EN9+FA9+FN9</f>
        <v>274908597.18</v>
      </c>
      <c r="FQ9" s="59"/>
    </row>
    <row r="10" spans="1:171" s="23" customFormat="1" ht="12.75" customHeight="1" hidden="1" outlineLevel="1">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151"/>
      <c r="BL10" s="151"/>
      <c r="BM10" s="151"/>
      <c r="BN10" s="151"/>
      <c r="BO10" s="151"/>
      <c r="BP10" s="151"/>
      <c r="BQ10" s="151"/>
      <c r="BR10" s="151"/>
      <c r="BS10" s="151"/>
      <c r="BT10" s="151"/>
      <c r="BU10" s="151"/>
      <c r="BV10" s="151"/>
      <c r="BW10" s="151"/>
      <c r="BX10" s="151"/>
      <c r="BY10" s="151"/>
      <c r="BZ10" s="151"/>
      <c r="CA10" s="151"/>
      <c r="CB10" s="151"/>
      <c r="CC10" s="151"/>
      <c r="CD10" s="151"/>
      <c r="CE10" s="151"/>
      <c r="CF10" s="151"/>
      <c r="CG10" s="151"/>
      <c r="CH10" s="151"/>
      <c r="CI10" s="151"/>
      <c r="CJ10" s="151"/>
      <c r="CK10" s="151"/>
      <c r="CL10" s="151"/>
      <c r="CM10" s="151"/>
      <c r="CN10" s="151"/>
      <c r="CO10" s="151"/>
      <c r="CP10" s="151"/>
      <c r="CQ10" s="151"/>
      <c r="CR10" s="151"/>
      <c r="CS10" s="151"/>
      <c r="CT10" s="151"/>
      <c r="CU10" s="151"/>
      <c r="CV10" s="151"/>
      <c r="CW10" s="151"/>
      <c r="CX10" s="151"/>
      <c r="CY10" s="151"/>
      <c r="CZ10" s="151"/>
      <c r="DA10" s="151"/>
      <c r="DB10" s="151"/>
      <c r="DC10" s="151"/>
      <c r="DD10" s="151"/>
      <c r="DE10" s="151"/>
      <c r="DF10" s="151"/>
      <c r="DG10" s="151"/>
      <c r="DH10" s="151"/>
      <c r="DI10" s="151"/>
      <c r="DJ10" s="151"/>
      <c r="DK10" s="151"/>
      <c r="DL10" s="151"/>
      <c r="DM10" s="151"/>
      <c r="DN10" s="151"/>
      <c r="DO10" s="151"/>
      <c r="DP10" s="151"/>
      <c r="DQ10" s="151"/>
      <c r="DR10" s="151"/>
      <c r="DS10" s="151"/>
      <c r="DT10" s="151"/>
      <c r="DU10" s="151"/>
      <c r="DV10" s="151"/>
      <c r="DW10" s="151"/>
      <c r="DX10" s="151"/>
      <c r="DY10" s="151"/>
      <c r="DZ10" s="151"/>
      <c r="EA10" s="151"/>
      <c r="EB10" s="151"/>
      <c r="EC10" s="151"/>
      <c r="ED10" s="151"/>
      <c r="EE10" s="151"/>
      <c r="EF10" s="151"/>
      <c r="EG10" s="151"/>
      <c r="EH10" s="151"/>
      <c r="EI10" s="151"/>
      <c r="EJ10" s="151"/>
      <c r="EK10" s="151"/>
      <c r="EL10" s="151"/>
      <c r="EM10" s="151"/>
      <c r="EN10" s="151"/>
      <c r="EO10" s="151"/>
      <c r="EP10" s="151"/>
      <c r="EQ10" s="151"/>
      <c r="ER10" s="151"/>
      <c r="ES10" s="151"/>
      <c r="ET10" s="151"/>
      <c r="EU10" s="151"/>
      <c r="EV10" s="151"/>
      <c r="EW10" s="151"/>
      <c r="EX10" s="151"/>
      <c r="EY10" s="151"/>
      <c r="EZ10" s="151"/>
      <c r="FA10" s="151"/>
      <c r="FB10" s="151"/>
      <c r="FC10" s="151"/>
      <c r="FD10" s="151"/>
      <c r="FE10" s="151"/>
      <c r="FF10" s="151"/>
      <c r="FG10" s="151"/>
      <c r="FH10" s="151"/>
      <c r="FI10" s="151"/>
      <c r="FJ10" s="151"/>
      <c r="FK10" s="151"/>
      <c r="FL10" s="151"/>
      <c r="FM10" s="151"/>
      <c r="FN10" s="151"/>
      <c r="FO10" s="152"/>
    </row>
    <row r="11" spans="1:173"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v>0</v>
      </c>
      <c r="EP11" s="32">
        <v>0</v>
      </c>
      <c r="EQ11" s="32">
        <v>0</v>
      </c>
      <c r="ER11" s="32">
        <v>0</v>
      </c>
      <c r="ES11" s="32">
        <v>0</v>
      </c>
      <c r="ET11" s="32">
        <v>0</v>
      </c>
      <c r="EU11" s="32">
        <v>0</v>
      </c>
      <c r="EV11" s="32">
        <v>0</v>
      </c>
      <c r="EW11" s="32">
        <v>0</v>
      </c>
      <c r="EX11" s="32">
        <v>0</v>
      </c>
      <c r="EY11" s="32">
        <v>0</v>
      </c>
      <c r="EZ11" s="32">
        <v>0</v>
      </c>
      <c r="FA11" s="32">
        <f>SUM(EO11:EZ11)</f>
        <v>0</v>
      </c>
      <c r="FB11" s="32">
        <v>0</v>
      </c>
      <c r="FC11" s="32">
        <v>0</v>
      </c>
      <c r="FD11" s="32">
        <v>0</v>
      </c>
      <c r="FE11" s="32">
        <v>0</v>
      </c>
      <c r="FF11" s="32">
        <v>0</v>
      </c>
      <c r="FG11" s="32">
        <v>0</v>
      </c>
      <c r="FH11" s="32"/>
      <c r="FI11" s="32"/>
      <c r="FJ11" s="32"/>
      <c r="FK11" s="32"/>
      <c r="FL11" s="32"/>
      <c r="FM11" s="32"/>
      <c r="FN11" s="32">
        <f>SUM(FB11:FM11)</f>
        <v>0</v>
      </c>
      <c r="FO11" s="102">
        <f>N11+AA11+AN11+BA11+BN11+CA11+DA11+CN11+DN11+EA11+EN11+FA11+FN11</f>
        <v>50600462.51</v>
      </c>
      <c r="FQ11" s="59"/>
    </row>
    <row r="12" spans="1:171" s="23" customFormat="1" ht="12.75" customHeight="1" hidden="1" outlineLevel="1">
      <c r="A12" s="150"/>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151"/>
      <c r="CO12" s="151"/>
      <c r="CP12" s="151"/>
      <c r="CQ12" s="151"/>
      <c r="CR12" s="151"/>
      <c r="CS12" s="151"/>
      <c r="CT12" s="151"/>
      <c r="CU12" s="151"/>
      <c r="CV12" s="151"/>
      <c r="CW12" s="151"/>
      <c r="CX12" s="151"/>
      <c r="CY12" s="151"/>
      <c r="CZ12" s="151"/>
      <c r="DA12" s="151"/>
      <c r="DB12" s="151"/>
      <c r="DC12" s="151"/>
      <c r="DD12" s="151"/>
      <c r="DE12" s="151"/>
      <c r="DF12" s="151"/>
      <c r="DG12" s="151"/>
      <c r="DH12" s="151"/>
      <c r="DI12" s="151"/>
      <c r="DJ12" s="151"/>
      <c r="DK12" s="151"/>
      <c r="DL12" s="151"/>
      <c r="DM12" s="151"/>
      <c r="DN12" s="151"/>
      <c r="DO12" s="151"/>
      <c r="DP12" s="151"/>
      <c r="DQ12" s="151"/>
      <c r="DR12" s="151"/>
      <c r="DS12" s="151"/>
      <c r="DT12" s="151"/>
      <c r="DU12" s="151"/>
      <c r="DV12" s="151"/>
      <c r="DW12" s="151"/>
      <c r="DX12" s="151"/>
      <c r="DY12" s="151"/>
      <c r="DZ12" s="151"/>
      <c r="EA12" s="151"/>
      <c r="EB12" s="151"/>
      <c r="EC12" s="151"/>
      <c r="ED12" s="151"/>
      <c r="EE12" s="151"/>
      <c r="EF12" s="151"/>
      <c r="EG12" s="151"/>
      <c r="EH12" s="151"/>
      <c r="EI12" s="151"/>
      <c r="EJ12" s="151"/>
      <c r="EK12" s="151"/>
      <c r="EL12" s="151"/>
      <c r="EM12" s="151"/>
      <c r="EN12" s="151"/>
      <c r="EO12" s="151"/>
      <c r="EP12" s="151"/>
      <c r="EQ12" s="151"/>
      <c r="ER12" s="151"/>
      <c r="ES12" s="151"/>
      <c r="ET12" s="151"/>
      <c r="EU12" s="151"/>
      <c r="EV12" s="151"/>
      <c r="EW12" s="151"/>
      <c r="EX12" s="151"/>
      <c r="EY12" s="151"/>
      <c r="EZ12" s="151"/>
      <c r="FA12" s="151"/>
      <c r="FB12" s="151"/>
      <c r="FC12" s="151"/>
      <c r="FD12" s="151"/>
      <c r="FE12" s="151"/>
      <c r="FF12" s="151"/>
      <c r="FG12" s="151"/>
      <c r="FH12" s="151"/>
      <c r="FI12" s="151"/>
      <c r="FJ12" s="151"/>
      <c r="FK12" s="151"/>
      <c r="FL12" s="151"/>
      <c r="FM12" s="151"/>
      <c r="FN12" s="151"/>
      <c r="FO12" s="152"/>
    </row>
    <row r="13" spans="1:171"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v>0</v>
      </c>
      <c r="EP13" s="32">
        <v>0</v>
      </c>
      <c r="EQ13" s="32">
        <v>0</v>
      </c>
      <c r="ER13" s="32">
        <v>0</v>
      </c>
      <c r="ES13" s="32">
        <v>0</v>
      </c>
      <c r="ET13" s="32">
        <v>0</v>
      </c>
      <c r="EU13" s="32">
        <v>0</v>
      </c>
      <c r="EV13" s="32">
        <v>0</v>
      </c>
      <c r="EW13" s="32">
        <v>0</v>
      </c>
      <c r="EX13" s="32">
        <v>0</v>
      </c>
      <c r="EY13" s="32">
        <v>0</v>
      </c>
      <c r="EZ13" s="32">
        <v>0</v>
      </c>
      <c r="FA13" s="32">
        <f>SUM(EO13:EZ13)</f>
        <v>0</v>
      </c>
      <c r="FB13" s="32">
        <v>0</v>
      </c>
      <c r="FC13" s="32">
        <v>0</v>
      </c>
      <c r="FD13" s="32">
        <v>0</v>
      </c>
      <c r="FE13" s="32">
        <v>0</v>
      </c>
      <c r="FF13" s="32">
        <v>0</v>
      </c>
      <c r="FG13" s="32">
        <v>0</v>
      </c>
      <c r="FH13" s="32"/>
      <c r="FI13" s="32"/>
      <c r="FJ13" s="32"/>
      <c r="FK13" s="32"/>
      <c r="FL13" s="32"/>
      <c r="FM13" s="32"/>
      <c r="FN13" s="32">
        <f>SUM(FB13:FM13)</f>
        <v>0</v>
      </c>
      <c r="FO13" s="102">
        <f>N13+AA13+AN13+BA13+BN13+CA13+DA13+CN13+DN13+EA13+EN13+FA13+FN13</f>
        <v>21904177.75</v>
      </c>
    </row>
    <row r="14" spans="1:171" s="23" customFormat="1" ht="12.75" customHeight="1" hidden="1" outlineLevel="1">
      <c r="A14" s="150"/>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151"/>
      <c r="CO14" s="151"/>
      <c r="CP14" s="151"/>
      <c r="CQ14" s="151"/>
      <c r="CR14" s="151"/>
      <c r="CS14" s="151"/>
      <c r="CT14" s="151"/>
      <c r="CU14" s="151"/>
      <c r="CV14" s="151"/>
      <c r="CW14" s="151"/>
      <c r="CX14" s="151"/>
      <c r="CY14" s="151"/>
      <c r="CZ14" s="151"/>
      <c r="DA14" s="151"/>
      <c r="DB14" s="151"/>
      <c r="DC14" s="151"/>
      <c r="DD14" s="151"/>
      <c r="DE14" s="151"/>
      <c r="DF14" s="151"/>
      <c r="DG14" s="151"/>
      <c r="DH14" s="151"/>
      <c r="DI14" s="151"/>
      <c r="DJ14" s="151"/>
      <c r="DK14" s="151"/>
      <c r="DL14" s="151"/>
      <c r="DM14" s="151"/>
      <c r="DN14" s="151"/>
      <c r="DO14" s="151"/>
      <c r="DP14" s="151"/>
      <c r="DQ14" s="151"/>
      <c r="DR14" s="151"/>
      <c r="DS14" s="151"/>
      <c r="DT14" s="151"/>
      <c r="DU14" s="151"/>
      <c r="DV14" s="151"/>
      <c r="DW14" s="151"/>
      <c r="DX14" s="151"/>
      <c r="DY14" s="151"/>
      <c r="DZ14" s="151"/>
      <c r="EA14" s="151"/>
      <c r="EB14" s="151"/>
      <c r="EC14" s="151"/>
      <c r="ED14" s="151"/>
      <c r="EE14" s="151"/>
      <c r="EF14" s="151"/>
      <c r="EG14" s="151"/>
      <c r="EH14" s="151"/>
      <c r="EI14" s="151"/>
      <c r="EJ14" s="151"/>
      <c r="EK14" s="151"/>
      <c r="EL14" s="151"/>
      <c r="EM14" s="151"/>
      <c r="EN14" s="151"/>
      <c r="EO14" s="151"/>
      <c r="EP14" s="151"/>
      <c r="EQ14" s="151"/>
      <c r="ER14" s="151"/>
      <c r="ES14" s="151"/>
      <c r="ET14" s="151"/>
      <c r="EU14" s="151"/>
      <c r="EV14" s="151"/>
      <c r="EW14" s="151"/>
      <c r="EX14" s="151"/>
      <c r="EY14" s="151"/>
      <c r="EZ14" s="151"/>
      <c r="FA14" s="151"/>
      <c r="FB14" s="151"/>
      <c r="FC14" s="151"/>
      <c r="FD14" s="151"/>
      <c r="FE14" s="151"/>
      <c r="FF14" s="151"/>
      <c r="FG14" s="151"/>
      <c r="FH14" s="151"/>
      <c r="FI14" s="151"/>
      <c r="FJ14" s="151"/>
      <c r="FK14" s="151"/>
      <c r="FL14" s="151"/>
      <c r="FM14" s="151"/>
      <c r="FN14" s="151"/>
      <c r="FO14" s="152"/>
    </row>
    <row r="15" spans="1:171"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v>0</v>
      </c>
      <c r="EP15" s="32">
        <v>0</v>
      </c>
      <c r="EQ15" s="32">
        <v>0</v>
      </c>
      <c r="ER15" s="32">
        <v>0</v>
      </c>
      <c r="ES15" s="32">
        <v>0</v>
      </c>
      <c r="ET15" s="32">
        <v>0</v>
      </c>
      <c r="EU15" s="32">
        <v>0</v>
      </c>
      <c r="EV15" s="32">
        <v>0</v>
      </c>
      <c r="EW15" s="32">
        <v>0</v>
      </c>
      <c r="EX15" s="32">
        <v>0</v>
      </c>
      <c r="EY15" s="32">
        <v>0</v>
      </c>
      <c r="EZ15" s="32">
        <v>0</v>
      </c>
      <c r="FA15" s="32">
        <f>SUM(EO15:EZ15)</f>
        <v>0</v>
      </c>
      <c r="FB15" s="32">
        <v>0</v>
      </c>
      <c r="FC15" s="32">
        <v>0</v>
      </c>
      <c r="FD15" s="32">
        <v>0</v>
      </c>
      <c r="FE15" s="32">
        <v>0</v>
      </c>
      <c r="FF15" s="32">
        <v>0</v>
      </c>
      <c r="FG15" s="32">
        <v>0</v>
      </c>
      <c r="FH15" s="32"/>
      <c r="FI15" s="32"/>
      <c r="FJ15" s="32"/>
      <c r="FK15" s="32"/>
      <c r="FL15" s="32"/>
      <c r="FM15" s="32"/>
      <c r="FN15" s="32">
        <f>SUM(FB15:FM15)</f>
        <v>0</v>
      </c>
      <c r="FO15" s="102">
        <f>N15+AA15+AN15+BA15+BN15+CA15+DA15+CN15+DN15+EA15+EN15+FA15+FN15</f>
        <v>17907552.209999997</v>
      </c>
    </row>
    <row r="16" spans="1:171"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0</v>
      </c>
      <c r="EP16" s="37">
        <f>EP5+EP7+EP9+EP11+EP13+EP15</f>
        <v>0</v>
      </c>
      <c r="EQ16" s="37">
        <f aca="true" t="shared" si="6" ref="EQ16:FM16">EQ5+EQ7+EQ9+EQ11+EQ13+EQ15</f>
        <v>0</v>
      </c>
      <c r="ER16" s="37">
        <f t="shared" si="6"/>
        <v>0</v>
      </c>
      <c r="ES16" s="37">
        <f t="shared" si="6"/>
        <v>0</v>
      </c>
      <c r="ET16" s="37">
        <f t="shared" si="6"/>
        <v>0</v>
      </c>
      <c r="EU16" s="37">
        <f t="shared" si="6"/>
        <v>-2000</v>
      </c>
      <c r="EV16" s="37">
        <f t="shared" si="6"/>
        <v>-1000</v>
      </c>
      <c r="EW16" s="37">
        <f t="shared" si="6"/>
        <v>0</v>
      </c>
      <c r="EX16" s="37">
        <f t="shared" si="6"/>
        <v>-2000</v>
      </c>
      <c r="EY16" s="37">
        <f t="shared" si="6"/>
        <v>0</v>
      </c>
      <c r="EZ16" s="37">
        <f t="shared" si="6"/>
        <v>-567607.78</v>
      </c>
      <c r="FA16" s="37">
        <f>FA5+FA7+FA9+FA11+FA13+FA15</f>
        <v>-572607.78</v>
      </c>
      <c r="FB16" s="37">
        <f t="shared" si="6"/>
        <v>-1000</v>
      </c>
      <c r="FC16" s="37">
        <f t="shared" si="6"/>
        <v>-1000</v>
      </c>
      <c r="FD16" s="37">
        <f t="shared" si="6"/>
        <v>0</v>
      </c>
      <c r="FE16" s="37">
        <f t="shared" si="6"/>
        <v>-2000</v>
      </c>
      <c r="FF16" s="37">
        <f t="shared" si="6"/>
        <v>-1000</v>
      </c>
      <c r="FG16" s="37">
        <f t="shared" si="6"/>
        <v>-1000</v>
      </c>
      <c r="FH16" s="37">
        <f t="shared" si="6"/>
        <v>0</v>
      </c>
      <c r="FI16" s="37">
        <f t="shared" si="6"/>
        <v>0</v>
      </c>
      <c r="FJ16" s="37">
        <f t="shared" si="6"/>
        <v>0</v>
      </c>
      <c r="FK16" s="37">
        <f t="shared" si="6"/>
        <v>0</v>
      </c>
      <c r="FL16" s="37">
        <f t="shared" si="6"/>
        <v>0</v>
      </c>
      <c r="FM16" s="37">
        <f t="shared" si="6"/>
        <v>0</v>
      </c>
      <c r="FN16" s="37">
        <f>FN5+FN7+FN9+FN11+FN13+FN15</f>
        <v>-6000</v>
      </c>
      <c r="FO16" s="37">
        <f>FO5+FO7+FO9+FO11+FO13+FO15</f>
        <v>632707327.8900001</v>
      </c>
    </row>
    <row r="17" spans="1:171" s="23" customFormat="1" ht="28.5" customHeight="1" hidden="1" outlineLevel="1">
      <c r="A17" s="38" t="s">
        <v>37</v>
      </c>
      <c r="B17" s="144"/>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6"/>
    </row>
    <row r="18" spans="1:173"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v>0</v>
      </c>
      <c r="EP18" s="32">
        <v>0</v>
      </c>
      <c r="EQ18" s="32">
        <v>0</v>
      </c>
      <c r="ER18" s="32">
        <v>-889.49</v>
      </c>
      <c r="ES18" s="32">
        <v>0</v>
      </c>
      <c r="ET18" s="32">
        <v>0</v>
      </c>
      <c r="EU18" s="32">
        <v>0</v>
      </c>
      <c r="EV18" s="32">
        <v>0</v>
      </c>
      <c r="EW18" s="32">
        <v>-632915.96</v>
      </c>
      <c r="EX18" s="32">
        <v>0</v>
      </c>
      <c r="EY18" s="32">
        <v>0</v>
      </c>
      <c r="EZ18" s="32">
        <v>0</v>
      </c>
      <c r="FA18" s="32">
        <f>SUM(EO18:EZ18)</f>
        <v>-633805.45</v>
      </c>
      <c r="FB18" s="32">
        <v>0</v>
      </c>
      <c r="FC18" s="32">
        <v>0</v>
      </c>
      <c r="FD18" s="32">
        <v>0</v>
      </c>
      <c r="FE18" s="32">
        <v>0</v>
      </c>
      <c r="FF18" s="32">
        <v>0</v>
      </c>
      <c r="FG18" s="32">
        <v>0</v>
      </c>
      <c r="FH18" s="32"/>
      <c r="FI18" s="32"/>
      <c r="FJ18" s="32"/>
      <c r="FK18" s="32"/>
      <c r="FL18" s="32"/>
      <c r="FM18" s="32"/>
      <c r="FN18" s="32">
        <f>SUM(FB18:FM18)</f>
        <v>0</v>
      </c>
      <c r="FO18" s="102">
        <f>N18+AA18+AN18+BA18+BN18+CA18+DA18+CN18+DN18+EA18+EN18+FA18+FN18+FN18</f>
        <v>461898515.65999997</v>
      </c>
      <c r="FQ18" s="59"/>
    </row>
    <row r="19" spans="1:171" s="23" customFormat="1" ht="14.25" customHeight="1" hidden="1" outlineLevel="1">
      <c r="A19" s="138"/>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40"/>
    </row>
    <row r="20" spans="1:173"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v>0</v>
      </c>
      <c r="EP20" s="32">
        <v>0</v>
      </c>
      <c r="EQ20" s="32">
        <v>0</v>
      </c>
      <c r="ER20" s="32">
        <v>0</v>
      </c>
      <c r="ES20" s="32">
        <v>0</v>
      </c>
      <c r="ET20" s="32">
        <v>0</v>
      </c>
      <c r="EU20" s="32">
        <v>0</v>
      </c>
      <c r="EV20" s="32">
        <v>0</v>
      </c>
      <c r="EW20" s="32">
        <v>0</v>
      </c>
      <c r="EX20" s="32">
        <v>0</v>
      </c>
      <c r="EY20" s="32">
        <v>0</v>
      </c>
      <c r="EZ20" s="32">
        <v>0</v>
      </c>
      <c r="FA20" s="32">
        <f>SUM(EO20:EZ20)</f>
        <v>0</v>
      </c>
      <c r="FB20" s="32">
        <v>0</v>
      </c>
      <c r="FC20" s="32">
        <v>0</v>
      </c>
      <c r="FD20" s="32">
        <v>0</v>
      </c>
      <c r="FE20" s="32">
        <v>0</v>
      </c>
      <c r="FF20" s="32">
        <v>0</v>
      </c>
      <c r="FG20" s="32">
        <v>0</v>
      </c>
      <c r="FH20" s="32"/>
      <c r="FI20" s="32"/>
      <c r="FJ20" s="32"/>
      <c r="FK20" s="32"/>
      <c r="FL20" s="32"/>
      <c r="FM20" s="32"/>
      <c r="FN20" s="32">
        <f>SUM(FB20:FM20)</f>
        <v>0</v>
      </c>
      <c r="FO20" s="102">
        <f>N20+AA20+AN20+BA20+BN20+CA20+DA20+CN20+DN20+EA20+EN20+FA20+FN20+FN20</f>
        <v>146857413.46</v>
      </c>
      <c r="FQ20" s="59"/>
    </row>
    <row r="21" spans="1:171" s="23" customFormat="1" ht="14.25" customHeight="1" hidden="1" outlineLevel="1">
      <c r="A21" s="138"/>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40"/>
    </row>
    <row r="22" spans="1:173"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-400.73</v>
      </c>
      <c r="EK22" s="32">
        <v>0</v>
      </c>
      <c r="EL22" s="32">
        <v>0</v>
      </c>
      <c r="EM22" s="32">
        <v>-15.91</v>
      </c>
      <c r="EN22" s="32">
        <f>SUM(EB22:EM22)</f>
        <v>-416.64000000000004</v>
      </c>
      <c r="EO22" s="32">
        <v>0</v>
      </c>
      <c r="EP22" s="32">
        <v>0</v>
      </c>
      <c r="EQ22" s="32">
        <v>0</v>
      </c>
      <c r="ER22" s="32">
        <v>-26953.4</v>
      </c>
      <c r="ES22" s="32">
        <v>0</v>
      </c>
      <c r="ET22" s="32">
        <v>0</v>
      </c>
      <c r="EU22" s="32">
        <v>-8.16</v>
      </c>
      <c r="EV22" s="32">
        <v>0</v>
      </c>
      <c r="EW22" s="32">
        <v>0</v>
      </c>
      <c r="EX22" s="32">
        <v>0</v>
      </c>
      <c r="EY22" s="32">
        <v>0</v>
      </c>
      <c r="EZ22" s="32">
        <v>0</v>
      </c>
      <c r="FA22" s="32">
        <f>SUM(EO22:EZ22)</f>
        <v>-26961.56</v>
      </c>
      <c r="FB22" s="32">
        <v>0</v>
      </c>
      <c r="FC22" s="32">
        <v>0</v>
      </c>
      <c r="FD22" s="32">
        <v>0</v>
      </c>
      <c r="FE22" s="32">
        <v>0</v>
      </c>
      <c r="FF22" s="32">
        <v>0</v>
      </c>
      <c r="FG22" s="32">
        <v>0</v>
      </c>
      <c r="FH22" s="32"/>
      <c r="FI22" s="32"/>
      <c r="FJ22" s="32"/>
      <c r="FK22" s="32"/>
      <c r="FL22" s="32"/>
      <c r="FM22" s="32"/>
      <c r="FN22" s="32">
        <f>SUM(FB22:FM22)</f>
        <v>0</v>
      </c>
      <c r="FO22" s="102">
        <f>N22+AA22+AN22+BA22+BN22+CA22+DA22+CN22+DN22+EA22+EN22+FA22+FN22</f>
        <v>134993884.69</v>
      </c>
      <c r="FQ22" s="59"/>
    </row>
    <row r="23" spans="1:171" s="23" customFormat="1" ht="14.25" customHeight="1" hidden="1" outlineLevel="1">
      <c r="A23" s="138"/>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B23" s="139"/>
      <c r="DC23" s="139"/>
      <c r="DD23" s="139"/>
      <c r="DE23" s="139"/>
      <c r="DF23" s="139"/>
      <c r="DG23" s="139"/>
      <c r="DH23" s="139"/>
      <c r="DI23" s="139"/>
      <c r="DJ23" s="139"/>
      <c r="DK23" s="139"/>
      <c r="DL23" s="139"/>
      <c r="DM23" s="139"/>
      <c r="DN23" s="139"/>
      <c r="DO23" s="139"/>
      <c r="DP23" s="139"/>
      <c r="DQ23" s="139"/>
      <c r="DR23" s="139"/>
      <c r="DS23" s="139"/>
      <c r="DT23" s="139"/>
      <c r="DU23" s="139"/>
      <c r="DV23" s="139"/>
      <c r="DW23" s="139"/>
      <c r="DX23" s="139"/>
      <c r="DY23" s="139"/>
      <c r="DZ23" s="139"/>
      <c r="EA23" s="139"/>
      <c r="EB23" s="139"/>
      <c r="EC23" s="139"/>
      <c r="ED23" s="139"/>
      <c r="EE23" s="139"/>
      <c r="EF23" s="139"/>
      <c r="EG23" s="139"/>
      <c r="EH23" s="139"/>
      <c r="EI23" s="139"/>
      <c r="EJ23" s="139"/>
      <c r="EK23" s="139"/>
      <c r="EL23" s="139"/>
      <c r="EM23" s="139"/>
      <c r="EN23" s="139"/>
      <c r="EO23" s="139"/>
      <c r="EP23" s="139"/>
      <c r="EQ23" s="139"/>
      <c r="ER23" s="139"/>
      <c r="ES23" s="139"/>
      <c r="ET23" s="139"/>
      <c r="EU23" s="139"/>
      <c r="EV23" s="139"/>
      <c r="EW23" s="139"/>
      <c r="EX23" s="139"/>
      <c r="EY23" s="139"/>
      <c r="EZ23" s="139"/>
      <c r="FA23" s="139"/>
      <c r="FB23" s="139"/>
      <c r="FC23" s="139"/>
      <c r="FD23" s="139"/>
      <c r="FE23" s="139"/>
      <c r="FF23" s="139"/>
      <c r="FG23" s="139"/>
      <c r="FH23" s="139"/>
      <c r="FI23" s="139"/>
      <c r="FJ23" s="139"/>
      <c r="FK23" s="139"/>
      <c r="FL23" s="139"/>
      <c r="FM23" s="139"/>
      <c r="FN23" s="139"/>
      <c r="FO23" s="140"/>
    </row>
    <row r="24" spans="1:171"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v>0</v>
      </c>
      <c r="EP24" s="32">
        <v>0</v>
      </c>
      <c r="EQ24" s="32">
        <v>0</v>
      </c>
      <c r="ER24" s="32">
        <v>0</v>
      </c>
      <c r="ES24" s="32">
        <v>0</v>
      </c>
      <c r="ET24" s="32">
        <v>0</v>
      </c>
      <c r="EU24" s="32">
        <v>0</v>
      </c>
      <c r="EV24" s="32">
        <v>0</v>
      </c>
      <c r="EW24" s="32">
        <v>0</v>
      </c>
      <c r="EX24" s="32">
        <v>0</v>
      </c>
      <c r="EY24" s="32">
        <v>0</v>
      </c>
      <c r="EZ24" s="32">
        <v>0</v>
      </c>
      <c r="FA24" s="32">
        <f>SUM(EO24:EZ24)</f>
        <v>0</v>
      </c>
      <c r="FB24" s="32">
        <v>0</v>
      </c>
      <c r="FC24" s="32">
        <v>0</v>
      </c>
      <c r="FD24" s="32">
        <v>0</v>
      </c>
      <c r="FE24" s="32">
        <v>0</v>
      </c>
      <c r="FF24" s="32">
        <v>0</v>
      </c>
      <c r="FG24" s="32">
        <v>0</v>
      </c>
      <c r="FH24" s="32"/>
      <c r="FI24" s="32"/>
      <c r="FJ24" s="32"/>
      <c r="FK24" s="32"/>
      <c r="FL24" s="32"/>
      <c r="FM24" s="32"/>
      <c r="FN24" s="32">
        <f>SUM(FB24:FM24)</f>
        <v>0</v>
      </c>
      <c r="FO24" s="102">
        <f>N24+AA24+AN24+BA24+BN24+CA24+DA24+CN24+DN24+EA24+EN24+FA24+FN24</f>
        <v>21744166.200000003</v>
      </c>
    </row>
    <row r="25" spans="1:171" s="23" customFormat="1" ht="13.5" collapsed="1" thickBot="1">
      <c r="A25" s="36" t="s">
        <v>57</v>
      </c>
      <c r="B25" s="37">
        <f>B18+B20+B22</f>
        <v>0</v>
      </c>
      <c r="C25" s="37">
        <f aca="true" t="shared" si="7" ref="C25:K25">C18+C20+C22</f>
        <v>0</v>
      </c>
      <c r="D25" s="37">
        <f t="shared" si="7"/>
        <v>0</v>
      </c>
      <c r="E25" s="37">
        <f t="shared" si="7"/>
        <v>0</v>
      </c>
      <c r="F25" s="37">
        <f t="shared" si="7"/>
        <v>0</v>
      </c>
      <c r="G25" s="37">
        <f t="shared" si="7"/>
        <v>0</v>
      </c>
      <c r="H25" s="37">
        <f t="shared" si="7"/>
        <v>0</v>
      </c>
      <c r="I25" s="37">
        <f t="shared" si="7"/>
        <v>0</v>
      </c>
      <c r="J25" s="37">
        <f t="shared" si="7"/>
        <v>0</v>
      </c>
      <c r="K25" s="37">
        <f t="shared" si="7"/>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8" ref="S25:Z25">S18+S20+S22+S24</f>
        <v>28431503.65</v>
      </c>
      <c r="T25" s="37">
        <f>T18+T20+T22+T24</f>
        <v>56473225.56</v>
      </c>
      <c r="U25" s="37">
        <f t="shared" si="8"/>
        <v>335972.94</v>
      </c>
      <c r="V25" s="37">
        <f>V18+V20+V22+V24</f>
        <v>542223.49</v>
      </c>
      <c r="W25" s="37">
        <f t="shared" si="8"/>
        <v>14980915.529999997</v>
      </c>
      <c r="X25" s="37">
        <f t="shared" si="8"/>
        <v>1684888.5499999998</v>
      </c>
      <c r="Y25" s="37">
        <f t="shared" si="8"/>
        <v>2986856.87</v>
      </c>
      <c r="Z25" s="37">
        <f t="shared" si="8"/>
        <v>35365728.36000001</v>
      </c>
      <c r="AA25" s="37">
        <f>AA18+AA20+AA22+AA24</f>
        <v>142357045.43</v>
      </c>
      <c r="AB25" s="37">
        <f>AB18+AB20+AB22+AB24</f>
        <v>300434.92</v>
      </c>
      <c r="AC25" s="37">
        <f>AC18+AC20+AC22+AC24</f>
        <v>712466.9099999999</v>
      </c>
      <c r="AD25" s="37">
        <f aca="true" t="shared" si="9" ref="AD25:AM25">AD18+AD20+AD22+AD24</f>
        <v>1227595.45</v>
      </c>
      <c r="AE25" s="37">
        <f t="shared" si="9"/>
        <v>4734408.05</v>
      </c>
      <c r="AF25" s="37">
        <f t="shared" si="9"/>
        <v>2479195.7600000002</v>
      </c>
      <c r="AG25" s="37">
        <f t="shared" si="9"/>
        <v>14436354.450000001</v>
      </c>
      <c r="AH25" s="37">
        <f t="shared" si="9"/>
        <v>6737524.82</v>
      </c>
      <c r="AI25" s="37">
        <f t="shared" si="9"/>
        <v>3378509.12</v>
      </c>
      <c r="AJ25" s="37">
        <f t="shared" si="9"/>
        <v>1289300.8699999999</v>
      </c>
      <c r="AK25" s="37">
        <f t="shared" si="9"/>
        <v>3212777.14</v>
      </c>
      <c r="AL25" s="37">
        <f t="shared" si="9"/>
        <v>1496443.79</v>
      </c>
      <c r="AM25" s="37">
        <f t="shared" si="9"/>
        <v>3418891.1500000004</v>
      </c>
      <c r="AN25" s="37">
        <f>AN18+AN20+AN22+AN24</f>
        <v>43423902.43</v>
      </c>
      <c r="AO25" s="37">
        <f>AO18+AO20+AO22+AO24</f>
        <v>229724.88</v>
      </c>
      <c r="AP25" s="37">
        <f aca="true" t="shared" si="10" ref="AP25:BA25">AP18+AP20+AP22+AP24</f>
        <v>1328623.9500000002</v>
      </c>
      <c r="AQ25" s="37">
        <f t="shared" si="10"/>
        <v>1094363.76</v>
      </c>
      <c r="AR25" s="37">
        <f>AR18+AR20+AR22+AR24</f>
        <v>2418122.79</v>
      </c>
      <c r="AS25" s="37">
        <f>AS18+AS20+AS22+AS24</f>
        <v>4649415.09</v>
      </c>
      <c r="AT25" s="37">
        <f>AT18+AT20+AT22+AT24</f>
        <v>2197600.35</v>
      </c>
      <c r="AU25" s="37">
        <f>AU18+AU20+AU22+AU24</f>
        <v>13952723.07</v>
      </c>
      <c r="AV25" s="37">
        <f>AV18+AV20+AV22+AV24</f>
        <v>5126931.67</v>
      </c>
      <c r="AW25" s="37">
        <f t="shared" si="10"/>
        <v>2345989.44</v>
      </c>
      <c r="AX25" s="37">
        <f t="shared" si="10"/>
        <v>8371273.600000001</v>
      </c>
      <c r="AY25" s="37">
        <f t="shared" si="10"/>
        <v>3872857.53</v>
      </c>
      <c r="AZ25" s="37">
        <f t="shared" si="10"/>
        <v>9089674.499999998</v>
      </c>
      <c r="BA25" s="37">
        <f t="shared" si="10"/>
        <v>54677300.63</v>
      </c>
      <c r="BB25" s="37">
        <f>BB18+BB20+BB22+BB24</f>
        <v>-31370475.419999998</v>
      </c>
      <c r="BC25" s="37">
        <f aca="true" t="shared" si="11" ref="BC25:BZ25">BC18+BC20+BC22+BC24</f>
        <v>999802.1200000001</v>
      </c>
      <c r="BD25" s="37">
        <f t="shared" si="11"/>
        <v>4558399.93</v>
      </c>
      <c r="BE25" s="37">
        <f t="shared" si="11"/>
        <v>7617503</v>
      </c>
      <c r="BF25" s="37">
        <f t="shared" si="11"/>
        <v>4985988.82</v>
      </c>
      <c r="BG25" s="37">
        <f t="shared" si="11"/>
        <v>3775178.77</v>
      </c>
      <c r="BH25" s="37">
        <f t="shared" si="11"/>
        <v>2327695.11</v>
      </c>
      <c r="BI25" s="37">
        <f t="shared" si="11"/>
        <v>5818293.63</v>
      </c>
      <c r="BJ25" s="37">
        <f t="shared" si="11"/>
        <v>6027105.82</v>
      </c>
      <c r="BK25" s="37">
        <f t="shared" si="11"/>
        <v>9037370.94</v>
      </c>
      <c r="BL25" s="37">
        <f t="shared" si="11"/>
        <v>6642048.6</v>
      </c>
      <c r="BM25" s="37">
        <f t="shared" si="11"/>
        <v>11481949.5</v>
      </c>
      <c r="BN25" s="37">
        <f>BN18+BN20+BN22+BN24</f>
        <v>31900860.819999993</v>
      </c>
      <c r="BO25" s="37">
        <f t="shared" si="11"/>
        <v>4965808.35</v>
      </c>
      <c r="BP25" s="37">
        <f t="shared" si="11"/>
        <v>6709501.7</v>
      </c>
      <c r="BQ25" s="37">
        <f t="shared" si="11"/>
        <v>-561154.0000000006</v>
      </c>
      <c r="BR25" s="37">
        <f t="shared" si="11"/>
        <v>-7580565.3</v>
      </c>
      <c r="BS25" s="37">
        <f t="shared" si="11"/>
        <v>4510122.3100000005</v>
      </c>
      <c r="BT25" s="37">
        <f t="shared" si="11"/>
        <v>9439448.51</v>
      </c>
      <c r="BU25" s="37">
        <f t="shared" si="11"/>
        <v>8300255.529999999</v>
      </c>
      <c r="BV25" s="37">
        <f t="shared" si="11"/>
        <v>8000968.31</v>
      </c>
      <c r="BW25" s="37">
        <f t="shared" si="11"/>
        <v>6136386.930000001</v>
      </c>
      <c r="BX25" s="37">
        <f t="shared" si="11"/>
        <v>-9812608.139999999</v>
      </c>
      <c r="BY25" s="37">
        <f t="shared" si="11"/>
        <v>3859240.04</v>
      </c>
      <c r="BZ25" s="37">
        <f t="shared" si="11"/>
        <v>5696648.99</v>
      </c>
      <c r="CA25" s="37">
        <f>CA18+CA20+CA22+CA24</f>
        <v>39664053.23</v>
      </c>
      <c r="CB25" s="37">
        <f>CB18+CB20+CB22+CB24</f>
        <v>90875.09000000003</v>
      </c>
      <c r="CC25" s="37">
        <f aca="true" t="shared" si="12" ref="CC25:CM25">CC18+CC20+CC22+CC24</f>
        <v>-4367480.76</v>
      </c>
      <c r="CD25" s="37">
        <f t="shared" si="12"/>
        <v>7675106.08</v>
      </c>
      <c r="CE25" s="37">
        <f t="shared" si="12"/>
        <v>6737645.66</v>
      </c>
      <c r="CF25" s="37">
        <f t="shared" si="12"/>
        <v>3191988.7</v>
      </c>
      <c r="CG25" s="37">
        <f t="shared" si="12"/>
        <v>7436815.4799999995</v>
      </c>
      <c r="CH25" s="37">
        <f t="shared" si="12"/>
        <v>739780.9399999998</v>
      </c>
      <c r="CI25" s="37">
        <f t="shared" si="12"/>
        <v>6960501.699999999</v>
      </c>
      <c r="CJ25" s="37">
        <f t="shared" si="12"/>
        <v>6814057.56</v>
      </c>
      <c r="CK25" s="37">
        <f t="shared" si="12"/>
        <v>13748008.959999999</v>
      </c>
      <c r="CL25" s="37">
        <f t="shared" si="12"/>
        <v>19060619.1</v>
      </c>
      <c r="CM25" s="37">
        <f t="shared" si="12"/>
        <v>103580382.39</v>
      </c>
      <c r="CN25" s="37">
        <f aca="true" t="shared" si="13" ref="CN25:DM25">CN18+CN20+CN22+CN24</f>
        <v>171668300.89999998</v>
      </c>
      <c r="CO25" s="37">
        <f t="shared" si="13"/>
        <v>17412270.43</v>
      </c>
      <c r="CP25" s="37">
        <f t="shared" si="13"/>
        <v>7103203.63</v>
      </c>
      <c r="CQ25" s="37">
        <f t="shared" si="13"/>
        <v>6965452.46</v>
      </c>
      <c r="CR25" s="37">
        <f t="shared" si="13"/>
        <v>7487414.32</v>
      </c>
      <c r="CS25" s="37">
        <f t="shared" si="13"/>
        <v>2180303.5999999996</v>
      </c>
      <c r="CT25" s="37">
        <f>CT18+CT20+CT22+CT24</f>
        <v>10326714.22</v>
      </c>
      <c r="CU25" s="37">
        <f t="shared" si="13"/>
        <v>14087686.34</v>
      </c>
      <c r="CV25" s="37">
        <f t="shared" si="13"/>
        <v>6917917.77</v>
      </c>
      <c r="CW25" s="37">
        <f t="shared" si="13"/>
        <v>7419159.03</v>
      </c>
      <c r="CX25" s="37">
        <f t="shared" si="13"/>
        <v>9286557.03</v>
      </c>
      <c r="CY25" s="37">
        <f t="shared" si="13"/>
        <v>8756659.94</v>
      </c>
      <c r="CZ25" s="37">
        <f t="shared" si="13"/>
        <v>18700897.569999997</v>
      </c>
      <c r="DA25" s="37">
        <f>DA18+DA20+DA22+DA24</f>
        <v>116644236.34</v>
      </c>
      <c r="DB25" s="37">
        <f>DB18+DB20+DB22+DB24</f>
        <v>9012961.14</v>
      </c>
      <c r="DC25" s="37">
        <f t="shared" si="13"/>
        <v>8932263.27</v>
      </c>
      <c r="DD25" s="37">
        <f t="shared" si="13"/>
        <v>29530535.150000002</v>
      </c>
      <c r="DE25" s="37">
        <f t="shared" si="13"/>
        <v>37457001.94</v>
      </c>
      <c r="DF25" s="37">
        <f t="shared" si="13"/>
        <v>0</v>
      </c>
      <c r="DG25" s="37">
        <f>DG18+DG20+DG22+DG24</f>
        <v>-1875933.29</v>
      </c>
      <c r="DH25" s="37">
        <f t="shared" si="13"/>
        <v>0</v>
      </c>
      <c r="DI25" s="37">
        <f t="shared" si="13"/>
        <v>0</v>
      </c>
      <c r="DJ25" s="37">
        <f t="shared" si="13"/>
        <v>-1183.69</v>
      </c>
      <c r="DK25" s="37">
        <f t="shared" si="13"/>
        <v>-206232.62</v>
      </c>
      <c r="DL25" s="37">
        <f t="shared" si="13"/>
        <v>0</v>
      </c>
      <c r="DM25" s="37">
        <f t="shared" si="13"/>
        <v>0</v>
      </c>
      <c r="DN25" s="37">
        <f aca="true" t="shared" si="14" ref="DN25:DT25">DN18+DN20+DN22+DN24</f>
        <v>82849411.89999999</v>
      </c>
      <c r="DO25" s="37">
        <f t="shared" si="14"/>
        <v>0</v>
      </c>
      <c r="DP25" s="37">
        <f t="shared" si="14"/>
        <v>0</v>
      </c>
      <c r="DQ25" s="37">
        <f t="shared" si="14"/>
        <v>-508996.95</v>
      </c>
      <c r="DR25" s="37">
        <f t="shared" si="14"/>
        <v>-45619.69</v>
      </c>
      <c r="DS25" s="37">
        <f t="shared" si="14"/>
        <v>0</v>
      </c>
      <c r="DT25" s="37">
        <f t="shared" si="14"/>
        <v>-7511.15</v>
      </c>
      <c r="DU25" s="37">
        <f aca="true" t="shared" si="15" ref="DU25:DZ25">DU18+DU20+DU22+DU24</f>
        <v>0</v>
      </c>
      <c r="DV25" s="37">
        <f t="shared" si="15"/>
        <v>0</v>
      </c>
      <c r="DW25" s="37">
        <f t="shared" si="15"/>
        <v>0</v>
      </c>
      <c r="DX25" s="37">
        <f t="shared" si="15"/>
        <v>0</v>
      </c>
      <c r="DY25" s="37">
        <f t="shared" si="15"/>
        <v>0</v>
      </c>
      <c r="DZ25" s="37">
        <f t="shared" si="15"/>
        <v>0</v>
      </c>
      <c r="EA25" s="37">
        <f>EA18+EA20+EA22+EA24</f>
        <v>-562127.79</v>
      </c>
      <c r="EB25" s="37">
        <f aca="true" t="shared" si="16" ref="EB25:EM25">EB18+EB20+EB22+EB24</f>
        <v>0</v>
      </c>
      <c r="EC25" s="37">
        <f t="shared" si="16"/>
        <v>0</v>
      </c>
      <c r="ED25" s="37">
        <f t="shared" si="16"/>
        <v>0</v>
      </c>
      <c r="EE25" s="37">
        <f t="shared" si="16"/>
        <v>0</v>
      </c>
      <c r="EF25" s="37">
        <f t="shared" si="16"/>
        <v>0</v>
      </c>
      <c r="EG25" s="37">
        <f t="shared" si="16"/>
        <v>0</v>
      </c>
      <c r="EH25" s="37">
        <f t="shared" si="16"/>
        <v>0</v>
      </c>
      <c r="EI25" s="37">
        <f t="shared" si="16"/>
        <v>0</v>
      </c>
      <c r="EJ25" s="37">
        <f t="shared" si="16"/>
        <v>-400.73</v>
      </c>
      <c r="EK25" s="37">
        <f t="shared" si="16"/>
        <v>0</v>
      </c>
      <c r="EL25" s="37">
        <f t="shared" si="16"/>
        <v>0</v>
      </c>
      <c r="EM25" s="37">
        <f t="shared" si="16"/>
        <v>-15.91</v>
      </c>
      <c r="EN25" s="37">
        <f>EN18+EN20+EN22+EN24</f>
        <v>-416.64000000000004</v>
      </c>
      <c r="EO25" s="37">
        <f aca="true" t="shared" si="17" ref="EO25:FM25">EO18+EO20+EO22+EO24</f>
        <v>0</v>
      </c>
      <c r="EP25" s="37">
        <f t="shared" si="17"/>
        <v>0</v>
      </c>
      <c r="EQ25" s="37">
        <f t="shared" si="17"/>
        <v>0</v>
      </c>
      <c r="ER25" s="37">
        <f t="shared" si="17"/>
        <v>-27842.890000000003</v>
      </c>
      <c r="ES25" s="37">
        <f t="shared" si="17"/>
        <v>0</v>
      </c>
      <c r="ET25" s="37">
        <f t="shared" si="17"/>
        <v>0</v>
      </c>
      <c r="EU25" s="37">
        <f t="shared" si="17"/>
        <v>-8.16</v>
      </c>
      <c r="EV25" s="37">
        <f t="shared" si="17"/>
        <v>0</v>
      </c>
      <c r="EW25" s="37">
        <f t="shared" si="17"/>
        <v>-632915.96</v>
      </c>
      <c r="EX25" s="37">
        <f t="shared" si="17"/>
        <v>0</v>
      </c>
      <c r="EY25" s="37">
        <f t="shared" si="17"/>
        <v>0</v>
      </c>
      <c r="EZ25" s="37">
        <f t="shared" si="17"/>
        <v>0</v>
      </c>
      <c r="FA25" s="37">
        <f>FA18+FA20+FA22+FA24</f>
        <v>-660767.01</v>
      </c>
      <c r="FB25" s="37">
        <f t="shared" si="17"/>
        <v>0</v>
      </c>
      <c r="FC25" s="37">
        <f t="shared" si="17"/>
        <v>0</v>
      </c>
      <c r="FD25" s="37">
        <f t="shared" si="17"/>
        <v>0</v>
      </c>
      <c r="FE25" s="37">
        <f t="shared" si="17"/>
        <v>0</v>
      </c>
      <c r="FF25" s="37">
        <f t="shared" si="17"/>
        <v>0</v>
      </c>
      <c r="FG25" s="37">
        <f t="shared" si="17"/>
        <v>0</v>
      </c>
      <c r="FH25" s="37">
        <f t="shared" si="17"/>
        <v>0</v>
      </c>
      <c r="FI25" s="37">
        <f t="shared" si="17"/>
        <v>0</v>
      </c>
      <c r="FJ25" s="37">
        <f t="shared" si="17"/>
        <v>0</v>
      </c>
      <c r="FK25" s="37">
        <f t="shared" si="17"/>
        <v>0</v>
      </c>
      <c r="FL25" s="37">
        <f t="shared" si="17"/>
        <v>0</v>
      </c>
      <c r="FM25" s="37">
        <f t="shared" si="17"/>
        <v>0</v>
      </c>
      <c r="FN25" s="37">
        <f>FN18+FN20+FN22+FN24</f>
        <v>0</v>
      </c>
      <c r="FO25" s="37">
        <f>FO18+FO20+FO22+FO24</f>
        <v>765493980.01</v>
      </c>
    </row>
    <row r="26" spans="1:171" s="23" customFormat="1" ht="28.5" customHeight="1" hidden="1" outlineLevel="1">
      <c r="A26" s="30" t="s">
        <v>41</v>
      </c>
      <c r="B26" s="141"/>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2"/>
      <c r="EY26" s="142"/>
      <c r="EZ26" s="142"/>
      <c r="FA26" s="142"/>
      <c r="FB26" s="142"/>
      <c r="FC26" s="142"/>
      <c r="FD26" s="142"/>
      <c r="FE26" s="142"/>
      <c r="FF26" s="142"/>
      <c r="FG26" s="142"/>
      <c r="FH26" s="142"/>
      <c r="FI26" s="142"/>
      <c r="FJ26" s="142"/>
      <c r="FK26" s="142"/>
      <c r="FL26" s="142"/>
      <c r="FM26" s="142"/>
      <c r="FN26" s="142"/>
      <c r="FO26" s="143"/>
    </row>
    <row r="27" spans="1:174"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v>0</v>
      </c>
      <c r="EJ27" s="32">
        <v>0</v>
      </c>
      <c r="EK27" s="32">
        <v>-3500</v>
      </c>
      <c r="EL27" s="32">
        <v>0</v>
      </c>
      <c r="EM27" s="32">
        <v>-20.18</v>
      </c>
      <c r="EN27" s="32">
        <f>SUM(EB27:EM27)</f>
        <v>-139746.56</v>
      </c>
      <c r="EO27" s="32">
        <v>-3705</v>
      </c>
      <c r="EP27" s="32">
        <v>-229.71</v>
      </c>
      <c r="EQ27" s="32">
        <v>-97.73</v>
      </c>
      <c r="ER27" s="32">
        <v>-36412</v>
      </c>
      <c r="ES27" s="32">
        <v>0</v>
      </c>
      <c r="ET27" s="32">
        <v>0</v>
      </c>
      <c r="EU27" s="32">
        <v>-3500</v>
      </c>
      <c r="EV27" s="32">
        <v>-404.23</v>
      </c>
      <c r="EW27" s="32">
        <v>-642.56</v>
      </c>
      <c r="EX27" s="32">
        <v>-5727.44</v>
      </c>
      <c r="EY27" s="32">
        <f>-730.4-443.88</f>
        <v>-1174.28</v>
      </c>
      <c r="EZ27" s="32">
        <v>-150.32</v>
      </c>
      <c r="FA27" s="32">
        <f>SUM(EO27:EZ27)</f>
        <v>-52043.270000000004</v>
      </c>
      <c r="FB27" s="32">
        <v>-3500</v>
      </c>
      <c r="FC27" s="32">
        <v>0</v>
      </c>
      <c r="FD27" s="32">
        <v>-301.69</v>
      </c>
      <c r="FE27" s="32">
        <v>-4929.4</v>
      </c>
      <c r="FF27" s="32">
        <v>-1705.65</v>
      </c>
      <c r="FG27" s="32">
        <v>-3747.37</v>
      </c>
      <c r="FH27" s="32"/>
      <c r="FI27" s="32"/>
      <c r="FJ27" s="32"/>
      <c r="FK27" s="32"/>
      <c r="FL27" s="32"/>
      <c r="FM27" s="32"/>
      <c r="FN27" s="32">
        <f>SUM(FB27:FM27)</f>
        <v>-14184.11</v>
      </c>
      <c r="FO27" s="102">
        <f>N27+AA27+AN27+BA27+BN27+CA27+DA27+CN27+DN27+EA27+EN27+FA27+FN27</f>
        <v>564481187.3700001</v>
      </c>
      <c r="FP27" s="59"/>
      <c r="FQ27" s="59"/>
      <c r="FR27" s="59"/>
    </row>
    <row r="28" spans="1:171" s="23" customFormat="1" ht="14.25" customHeight="1" hidden="1" outlineLevel="1">
      <c r="A28" s="138"/>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9"/>
      <c r="CB28" s="139"/>
      <c r="CC28" s="139"/>
      <c r="CD28" s="139"/>
      <c r="CE28" s="139"/>
      <c r="CF28" s="139"/>
      <c r="CG28" s="139"/>
      <c r="CH28" s="139"/>
      <c r="CI28" s="139"/>
      <c r="CJ28" s="139"/>
      <c r="CK28" s="139"/>
      <c r="CL28" s="139"/>
      <c r="CM28" s="139"/>
      <c r="CN28" s="139"/>
      <c r="CO28" s="139"/>
      <c r="CP28" s="139"/>
      <c r="CQ28" s="139"/>
      <c r="CR28" s="139"/>
      <c r="CS28" s="139"/>
      <c r="CT28" s="139"/>
      <c r="CU28" s="139"/>
      <c r="CV28" s="139"/>
      <c r="CW28" s="139"/>
      <c r="CX28" s="139"/>
      <c r="CY28" s="139"/>
      <c r="CZ28" s="139"/>
      <c r="DA28" s="139"/>
      <c r="DB28" s="139"/>
      <c r="DC28" s="139"/>
      <c r="DD28" s="139"/>
      <c r="DE28" s="139"/>
      <c r="DF28" s="139"/>
      <c r="DG28" s="139"/>
      <c r="DH28" s="139"/>
      <c r="DI28" s="139"/>
      <c r="DJ28" s="139"/>
      <c r="DK28" s="139"/>
      <c r="DL28" s="139"/>
      <c r="DM28" s="139"/>
      <c r="DN28" s="139"/>
      <c r="DO28" s="139"/>
      <c r="DP28" s="139"/>
      <c r="DQ28" s="139"/>
      <c r="DR28" s="139"/>
      <c r="DS28" s="139"/>
      <c r="DT28" s="139"/>
      <c r="DU28" s="139"/>
      <c r="DV28" s="139"/>
      <c r="DW28" s="139"/>
      <c r="DX28" s="139"/>
      <c r="DY28" s="139"/>
      <c r="DZ28" s="139"/>
      <c r="EA28" s="139"/>
      <c r="EB28" s="139"/>
      <c r="EC28" s="139"/>
      <c r="ED28" s="139"/>
      <c r="EE28" s="139"/>
      <c r="EF28" s="139"/>
      <c r="EG28" s="139"/>
      <c r="EH28" s="139"/>
      <c r="EI28" s="139"/>
      <c r="EJ28" s="139"/>
      <c r="EK28" s="139"/>
      <c r="EL28" s="139"/>
      <c r="EM28" s="139"/>
      <c r="EN28" s="139"/>
      <c r="EO28" s="139"/>
      <c r="EP28" s="139"/>
      <c r="EQ28" s="139"/>
      <c r="ER28" s="139"/>
      <c r="ES28" s="139"/>
      <c r="ET28" s="139"/>
      <c r="EU28" s="139"/>
      <c r="EV28" s="139"/>
      <c r="EW28" s="139"/>
      <c r="EX28" s="139"/>
      <c r="EY28" s="139"/>
      <c r="EZ28" s="139"/>
      <c r="FA28" s="139"/>
      <c r="FB28" s="139"/>
      <c r="FC28" s="139"/>
      <c r="FD28" s="139"/>
      <c r="FE28" s="139"/>
      <c r="FF28" s="139"/>
      <c r="FG28" s="139"/>
      <c r="FH28" s="139"/>
      <c r="FI28" s="139"/>
      <c r="FJ28" s="139"/>
      <c r="FK28" s="139"/>
      <c r="FL28" s="139"/>
      <c r="FM28" s="139"/>
      <c r="FN28" s="139"/>
      <c r="FO28" s="140"/>
    </row>
    <row r="29" spans="1:174"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v>0</v>
      </c>
      <c r="EP29" s="32">
        <v>0</v>
      </c>
      <c r="EQ29" s="32">
        <v>0</v>
      </c>
      <c r="ER29" s="32">
        <v>0</v>
      </c>
      <c r="ES29" s="32">
        <v>0</v>
      </c>
      <c r="ET29" s="32">
        <v>0</v>
      </c>
      <c r="EU29" s="32">
        <v>0</v>
      </c>
      <c r="EV29" s="32">
        <v>0</v>
      </c>
      <c r="EW29" s="32">
        <v>0</v>
      </c>
      <c r="EX29" s="32">
        <v>0</v>
      </c>
      <c r="EY29" s="32">
        <v>0</v>
      </c>
      <c r="EZ29" s="32">
        <v>0</v>
      </c>
      <c r="FA29" s="32">
        <f>SUM(EO29:EZ29)</f>
        <v>0</v>
      </c>
      <c r="FB29" s="32">
        <v>0</v>
      </c>
      <c r="FC29" s="32">
        <v>0</v>
      </c>
      <c r="FD29" s="32">
        <v>0</v>
      </c>
      <c r="FE29" s="32">
        <v>0</v>
      </c>
      <c r="FF29" s="32">
        <v>0</v>
      </c>
      <c r="FG29" s="32">
        <v>0</v>
      </c>
      <c r="FH29" s="32"/>
      <c r="FI29" s="32"/>
      <c r="FJ29" s="32"/>
      <c r="FK29" s="32"/>
      <c r="FL29" s="32"/>
      <c r="FM29" s="32"/>
      <c r="FN29" s="32">
        <f>SUM(FB29:FM29)</f>
        <v>0</v>
      </c>
      <c r="FO29" s="102">
        <f>N29+AA29+AN29+BA29+BN29+CA29+DA29+CN29+DN29+EA29+EN29+FA29+FN29</f>
        <v>503234433.00999993</v>
      </c>
      <c r="FP29" s="59"/>
      <c r="FR29" s="59"/>
    </row>
    <row r="30" spans="1:171" s="23" customFormat="1" ht="14.25" customHeight="1" hidden="1" outlineLevel="1">
      <c r="A30" s="138"/>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9"/>
      <c r="CB30" s="139"/>
      <c r="CC30" s="139"/>
      <c r="CD30" s="139"/>
      <c r="CE30" s="139"/>
      <c r="CF30" s="139"/>
      <c r="CG30" s="139"/>
      <c r="CH30" s="139"/>
      <c r="CI30" s="139"/>
      <c r="CJ30" s="139"/>
      <c r="CK30" s="139"/>
      <c r="CL30" s="139"/>
      <c r="CM30" s="139"/>
      <c r="CN30" s="139"/>
      <c r="CO30" s="139"/>
      <c r="CP30" s="139"/>
      <c r="CQ30" s="139"/>
      <c r="CR30" s="139"/>
      <c r="CS30" s="139"/>
      <c r="CT30" s="139"/>
      <c r="CU30" s="139"/>
      <c r="CV30" s="139"/>
      <c r="CW30" s="139"/>
      <c r="CX30" s="139"/>
      <c r="CY30" s="139"/>
      <c r="CZ30" s="139"/>
      <c r="DA30" s="139"/>
      <c r="DB30" s="139"/>
      <c r="DC30" s="139"/>
      <c r="DD30" s="139"/>
      <c r="DE30" s="139"/>
      <c r="DF30" s="139"/>
      <c r="DG30" s="139"/>
      <c r="DH30" s="139"/>
      <c r="DI30" s="139"/>
      <c r="DJ30" s="139"/>
      <c r="DK30" s="139"/>
      <c r="DL30" s="139"/>
      <c r="DM30" s="139"/>
      <c r="DN30" s="139"/>
      <c r="DO30" s="139"/>
      <c r="DP30" s="139"/>
      <c r="DQ30" s="139"/>
      <c r="DR30" s="139"/>
      <c r="DS30" s="139"/>
      <c r="DT30" s="139"/>
      <c r="DU30" s="139"/>
      <c r="DV30" s="139"/>
      <c r="DW30" s="139"/>
      <c r="DX30" s="139"/>
      <c r="DY30" s="139"/>
      <c r="DZ30" s="139"/>
      <c r="EA30" s="139"/>
      <c r="EB30" s="139"/>
      <c r="EC30" s="139"/>
      <c r="ED30" s="139"/>
      <c r="EE30" s="139"/>
      <c r="EF30" s="139"/>
      <c r="EG30" s="139"/>
      <c r="EH30" s="139"/>
      <c r="EI30" s="139"/>
      <c r="EJ30" s="139"/>
      <c r="EK30" s="139"/>
      <c r="EL30" s="139"/>
      <c r="EM30" s="139"/>
      <c r="EN30" s="139"/>
      <c r="EO30" s="139"/>
      <c r="EP30" s="139"/>
      <c r="EQ30" s="139"/>
      <c r="ER30" s="139"/>
      <c r="ES30" s="139"/>
      <c r="ET30" s="139"/>
      <c r="EU30" s="139"/>
      <c r="EV30" s="139"/>
      <c r="EW30" s="139"/>
      <c r="EX30" s="139"/>
      <c r="EY30" s="139"/>
      <c r="EZ30" s="139"/>
      <c r="FA30" s="139"/>
      <c r="FB30" s="139"/>
      <c r="FC30" s="139"/>
      <c r="FD30" s="139"/>
      <c r="FE30" s="139"/>
      <c r="FF30" s="139"/>
      <c r="FG30" s="139"/>
      <c r="FH30" s="139"/>
      <c r="FI30" s="139"/>
      <c r="FJ30" s="139"/>
      <c r="FK30" s="139"/>
      <c r="FL30" s="139"/>
      <c r="FM30" s="139"/>
      <c r="FN30" s="139"/>
      <c r="FO30" s="140"/>
    </row>
    <row r="31" spans="1:174"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-500</v>
      </c>
      <c r="EJ31" s="32">
        <v>-500</v>
      </c>
      <c r="EK31" s="32">
        <v>-500</v>
      </c>
      <c r="EL31" s="32">
        <v>-500</v>
      </c>
      <c r="EM31" s="32">
        <v>-500</v>
      </c>
      <c r="EN31" s="32">
        <f>SUM(EB31:EM31)</f>
        <v>-6000</v>
      </c>
      <c r="EO31" s="32">
        <v>-500</v>
      </c>
      <c r="EP31" s="32">
        <v>-500</v>
      </c>
      <c r="EQ31" s="32">
        <v>-500</v>
      </c>
      <c r="ER31" s="32">
        <v>-900</v>
      </c>
      <c r="ES31" s="32">
        <v>-700</v>
      </c>
      <c r="ET31" s="32">
        <v>-700</v>
      </c>
      <c r="EU31" s="32">
        <v>-700</v>
      </c>
      <c r="EV31" s="32">
        <f>-200-500</f>
        <v>-700</v>
      </c>
      <c r="EW31" s="32">
        <v>-616.55</v>
      </c>
      <c r="EX31" s="32">
        <v>-500</v>
      </c>
      <c r="EY31" s="32">
        <f>-500-249.86</f>
        <v>-749.86</v>
      </c>
      <c r="EZ31" s="32">
        <v>-500</v>
      </c>
      <c r="FA31" s="32">
        <f>SUM(EO31:EZ31)</f>
        <v>-7566.41</v>
      </c>
      <c r="FB31" s="32">
        <v>-500</v>
      </c>
      <c r="FC31" s="32">
        <v>-500</v>
      </c>
      <c r="FD31" s="32">
        <v>-500</v>
      </c>
      <c r="FE31" s="32">
        <v>-500</v>
      </c>
      <c r="FF31" s="32">
        <v>-500</v>
      </c>
      <c r="FG31" s="32">
        <v>-500</v>
      </c>
      <c r="FH31" s="32"/>
      <c r="FI31" s="32"/>
      <c r="FJ31" s="32"/>
      <c r="FK31" s="32"/>
      <c r="FL31" s="32"/>
      <c r="FM31" s="32"/>
      <c r="FN31" s="32">
        <f>SUM(FB31:FM31)</f>
        <v>-3000</v>
      </c>
      <c r="FO31" s="102">
        <f>N31+AA31+AN31+BA31+BN31+CA31+DA31+CN31+DN31+EA31+EN31+FA31+FN31</f>
        <v>301394867.18</v>
      </c>
      <c r="FP31" s="59"/>
      <c r="FQ31" s="59"/>
      <c r="FR31" s="59"/>
    </row>
    <row r="32" spans="1:171" s="23" customFormat="1" ht="14.25" customHeight="1" hidden="1" outlineLevel="1">
      <c r="A32" s="138"/>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9"/>
      <c r="CB32" s="139"/>
      <c r="CC32" s="139"/>
      <c r="CD32" s="139"/>
      <c r="CE32" s="139"/>
      <c r="CF32" s="139"/>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39"/>
      <c r="DF32" s="139"/>
      <c r="DG32" s="139"/>
      <c r="DH32" s="139"/>
      <c r="DI32" s="139"/>
      <c r="DJ32" s="139"/>
      <c r="DK32" s="139"/>
      <c r="DL32" s="139"/>
      <c r="DM32" s="139"/>
      <c r="DN32" s="139"/>
      <c r="DO32" s="139"/>
      <c r="DP32" s="139"/>
      <c r="DQ32" s="139"/>
      <c r="DR32" s="139"/>
      <c r="DS32" s="139"/>
      <c r="DT32" s="139"/>
      <c r="DU32" s="139"/>
      <c r="DV32" s="139"/>
      <c r="DW32" s="139"/>
      <c r="DX32" s="139"/>
      <c r="DY32" s="139"/>
      <c r="DZ32" s="139"/>
      <c r="EA32" s="139"/>
      <c r="EB32" s="139"/>
      <c r="EC32" s="139"/>
      <c r="ED32" s="139"/>
      <c r="EE32" s="139"/>
      <c r="EF32" s="139"/>
      <c r="EG32" s="139"/>
      <c r="EH32" s="139"/>
      <c r="EI32" s="139"/>
      <c r="EJ32" s="139"/>
      <c r="EK32" s="139"/>
      <c r="EL32" s="139"/>
      <c r="EM32" s="139"/>
      <c r="EN32" s="139"/>
      <c r="EO32" s="139"/>
      <c r="EP32" s="139"/>
      <c r="EQ32" s="139"/>
      <c r="ER32" s="139"/>
      <c r="ES32" s="139"/>
      <c r="ET32" s="139"/>
      <c r="EU32" s="139"/>
      <c r="EV32" s="139"/>
      <c r="EW32" s="139"/>
      <c r="EX32" s="139"/>
      <c r="EY32" s="139"/>
      <c r="EZ32" s="139"/>
      <c r="FA32" s="139"/>
      <c r="FB32" s="139"/>
      <c r="FC32" s="139"/>
      <c r="FD32" s="139"/>
      <c r="FE32" s="139"/>
      <c r="FF32" s="139"/>
      <c r="FG32" s="139"/>
      <c r="FH32" s="139"/>
      <c r="FI32" s="139"/>
      <c r="FJ32" s="139"/>
      <c r="FK32" s="139"/>
      <c r="FL32" s="139"/>
      <c r="FM32" s="139"/>
      <c r="FN32" s="139"/>
      <c r="FO32" s="140"/>
    </row>
    <row r="33" spans="1:171"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v>0</v>
      </c>
      <c r="EP33" s="32">
        <v>0</v>
      </c>
      <c r="EQ33" s="32">
        <v>0</v>
      </c>
      <c r="ER33" s="32">
        <v>0</v>
      </c>
      <c r="ES33" s="32">
        <v>0</v>
      </c>
      <c r="ET33" s="32">
        <v>0</v>
      </c>
      <c r="EU33" s="32">
        <v>0</v>
      </c>
      <c r="EV33" s="32">
        <v>0</v>
      </c>
      <c r="EW33" s="32">
        <v>0</v>
      </c>
      <c r="EX33" s="32">
        <v>0</v>
      </c>
      <c r="EY33" s="32">
        <v>0</v>
      </c>
      <c r="EZ33" s="32">
        <v>0</v>
      </c>
      <c r="FA33" s="32">
        <f>SUM(EO33:EZ33)</f>
        <v>0</v>
      </c>
      <c r="FB33" s="32">
        <v>0</v>
      </c>
      <c r="FC33" s="32">
        <v>0</v>
      </c>
      <c r="FD33" s="32">
        <v>0</v>
      </c>
      <c r="FE33" s="32">
        <v>0</v>
      </c>
      <c r="FF33" s="32">
        <v>0</v>
      </c>
      <c r="FG33" s="32">
        <v>0</v>
      </c>
      <c r="FH33" s="32"/>
      <c r="FI33" s="32"/>
      <c r="FJ33" s="32"/>
      <c r="FK33" s="32"/>
      <c r="FL33" s="32"/>
      <c r="FM33" s="32"/>
      <c r="FN33" s="32">
        <f>SUM(FB33:FM33)</f>
        <v>0</v>
      </c>
      <c r="FO33" s="102">
        <f>N33+AA33+AN33+BA33+BN33+CA33+DA33+CN33+DN33+EA33+EN33+FA33+FN33</f>
        <v>273536347.06</v>
      </c>
    </row>
    <row r="34" spans="1:171" s="23" customFormat="1" ht="14.25" customHeight="1" hidden="1" outlineLevel="1">
      <c r="A34" s="138"/>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9"/>
      <c r="CB34" s="139"/>
      <c r="CC34" s="139"/>
      <c r="CD34" s="139"/>
      <c r="CE34" s="139"/>
      <c r="CF34" s="139"/>
      <c r="CG34" s="139"/>
      <c r="CH34" s="139"/>
      <c r="CI34" s="139"/>
      <c r="CJ34" s="139"/>
      <c r="CK34" s="139"/>
      <c r="CL34" s="139"/>
      <c r="CM34" s="139"/>
      <c r="CN34" s="139"/>
      <c r="CO34" s="139"/>
      <c r="CP34" s="139"/>
      <c r="CQ34" s="139"/>
      <c r="CR34" s="139"/>
      <c r="CS34" s="139"/>
      <c r="CT34" s="139"/>
      <c r="CU34" s="139"/>
      <c r="CV34" s="139"/>
      <c r="CW34" s="139"/>
      <c r="CX34" s="139"/>
      <c r="CY34" s="139"/>
      <c r="CZ34" s="139"/>
      <c r="DA34" s="139"/>
      <c r="DB34" s="139"/>
      <c r="DC34" s="139"/>
      <c r="DD34" s="139"/>
      <c r="DE34" s="139"/>
      <c r="DF34" s="139"/>
      <c r="DG34" s="139"/>
      <c r="DH34" s="139"/>
      <c r="DI34" s="139"/>
      <c r="DJ34" s="139"/>
      <c r="DK34" s="139"/>
      <c r="DL34" s="139"/>
      <c r="DM34" s="139"/>
      <c r="DN34" s="139"/>
      <c r="DO34" s="139"/>
      <c r="DP34" s="139"/>
      <c r="DQ34" s="139"/>
      <c r="DR34" s="139"/>
      <c r="DS34" s="139"/>
      <c r="DT34" s="139"/>
      <c r="DU34" s="139"/>
      <c r="DV34" s="139"/>
      <c r="DW34" s="139"/>
      <c r="DX34" s="139"/>
      <c r="DY34" s="139"/>
      <c r="DZ34" s="139"/>
      <c r="EA34" s="139"/>
      <c r="EB34" s="139"/>
      <c r="EC34" s="139"/>
      <c r="ED34" s="139"/>
      <c r="EE34" s="139"/>
      <c r="EF34" s="139"/>
      <c r="EG34" s="139"/>
      <c r="EH34" s="139"/>
      <c r="EI34" s="139"/>
      <c r="EJ34" s="139"/>
      <c r="EK34" s="139"/>
      <c r="EL34" s="139"/>
      <c r="EM34" s="139"/>
      <c r="EN34" s="139"/>
      <c r="EO34" s="139"/>
      <c r="EP34" s="139"/>
      <c r="EQ34" s="139"/>
      <c r="ER34" s="139"/>
      <c r="ES34" s="139"/>
      <c r="ET34" s="139"/>
      <c r="EU34" s="139"/>
      <c r="EV34" s="139"/>
      <c r="EW34" s="139"/>
      <c r="EX34" s="139"/>
      <c r="EY34" s="139"/>
      <c r="EZ34" s="139"/>
      <c r="FA34" s="139"/>
      <c r="FB34" s="139"/>
      <c r="FC34" s="139"/>
      <c r="FD34" s="139"/>
      <c r="FE34" s="139"/>
      <c r="FF34" s="139"/>
      <c r="FG34" s="139"/>
      <c r="FH34" s="139"/>
      <c r="FI34" s="139"/>
      <c r="FJ34" s="139"/>
      <c r="FK34" s="139"/>
      <c r="FL34" s="139"/>
      <c r="FM34" s="139"/>
      <c r="FN34" s="139"/>
      <c r="FO34" s="140"/>
    </row>
    <row r="35" spans="1:171"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v>0</v>
      </c>
      <c r="EP35" s="32">
        <v>0</v>
      </c>
      <c r="EQ35" s="32">
        <v>0</v>
      </c>
      <c r="ER35" s="32">
        <v>0</v>
      </c>
      <c r="ES35" s="32">
        <v>0</v>
      </c>
      <c r="ET35" s="32">
        <v>0</v>
      </c>
      <c r="EU35" s="32">
        <v>0</v>
      </c>
      <c r="EV35" s="32">
        <v>0</v>
      </c>
      <c r="EW35" s="32">
        <v>0</v>
      </c>
      <c r="EX35" s="32">
        <v>0</v>
      </c>
      <c r="EY35" s="32">
        <v>0</v>
      </c>
      <c r="EZ35" s="32">
        <v>0</v>
      </c>
      <c r="FA35" s="32">
        <f>SUM(EO35:EZ35)</f>
        <v>0</v>
      </c>
      <c r="FB35" s="32">
        <v>0</v>
      </c>
      <c r="FC35" s="32">
        <v>0</v>
      </c>
      <c r="FD35" s="32">
        <v>0</v>
      </c>
      <c r="FE35" s="32">
        <v>0</v>
      </c>
      <c r="FF35" s="32">
        <v>0</v>
      </c>
      <c r="FG35" s="32">
        <v>0</v>
      </c>
      <c r="FH35" s="32"/>
      <c r="FI35" s="32"/>
      <c r="FJ35" s="32"/>
      <c r="FK35" s="32"/>
      <c r="FL35" s="32"/>
      <c r="FM35" s="32"/>
      <c r="FN35" s="32">
        <f>SUM(FB35:FM35)</f>
        <v>0</v>
      </c>
      <c r="FO35" s="102">
        <f>N35+AA35+AN35+BA35+BN35+CA35+DA35+CN35+DN35+EA35+EN35+FA35+FN35</f>
        <v>55649553.28</v>
      </c>
    </row>
    <row r="36" spans="1:171" s="23" customFormat="1" ht="13.5" collapsed="1" thickBot="1">
      <c r="A36" s="36" t="s">
        <v>81</v>
      </c>
      <c r="B36" s="37">
        <f aca="true" t="shared" si="18" ref="B36:AG36">B27+B29+B31+B33+B35</f>
        <v>0</v>
      </c>
      <c r="C36" s="37">
        <f t="shared" si="18"/>
        <v>0</v>
      </c>
      <c r="D36" s="37">
        <f t="shared" si="18"/>
        <v>0</v>
      </c>
      <c r="E36" s="37">
        <f t="shared" si="18"/>
        <v>0</v>
      </c>
      <c r="F36" s="37">
        <f t="shared" si="18"/>
        <v>0</v>
      </c>
      <c r="G36" s="37">
        <f t="shared" si="18"/>
        <v>0</v>
      </c>
      <c r="H36" s="37">
        <f t="shared" si="18"/>
        <v>0</v>
      </c>
      <c r="I36" s="37">
        <f t="shared" si="18"/>
        <v>0</v>
      </c>
      <c r="J36" s="37">
        <f t="shared" si="18"/>
        <v>0</v>
      </c>
      <c r="K36" s="37">
        <f t="shared" si="18"/>
        <v>0</v>
      </c>
      <c r="L36" s="37">
        <f>L27+L29+L31+L33+L35</f>
        <v>359509.36</v>
      </c>
      <c r="M36" s="37">
        <f t="shared" si="18"/>
        <v>0</v>
      </c>
      <c r="N36" s="37">
        <f>N27+N29+N31+N33+N35</f>
        <v>359509.36</v>
      </c>
      <c r="O36" s="37">
        <f>O27+O29+O31+O33+O35</f>
        <v>364896.02</v>
      </c>
      <c r="P36" s="37">
        <f>P27+P29+P31+P33+P35</f>
        <v>1216370.65</v>
      </c>
      <c r="Q36" s="37">
        <f>Q27+Q29+Q31+Q33+Q35</f>
        <v>3404825.0700000003</v>
      </c>
      <c r="R36" s="37">
        <f t="shared" si="18"/>
        <v>485570.48</v>
      </c>
      <c r="S36" s="37">
        <f>S27+S29+S31+S33+S35</f>
        <v>6390072.470000001</v>
      </c>
      <c r="T36" s="37">
        <f>T27+T29+T31+T33+T35</f>
        <v>3365511.88</v>
      </c>
      <c r="U36" s="37">
        <f t="shared" si="18"/>
        <v>1252085.21</v>
      </c>
      <c r="V36" s="37">
        <f t="shared" si="18"/>
        <v>1485597.3699999999</v>
      </c>
      <c r="W36" s="37">
        <f t="shared" si="18"/>
        <v>8368138.81</v>
      </c>
      <c r="X36" s="37">
        <f t="shared" si="18"/>
        <v>7877413.11</v>
      </c>
      <c r="Y36" s="37">
        <f t="shared" si="18"/>
        <v>7080129.3999999985</v>
      </c>
      <c r="Z36" s="37">
        <f t="shared" si="18"/>
        <v>24977461.220000003</v>
      </c>
      <c r="AA36" s="37">
        <f>AA27+AA29+AA31+AA33+AA35</f>
        <v>66268071.69</v>
      </c>
      <c r="AB36" s="37">
        <f t="shared" si="18"/>
        <v>1636673.66</v>
      </c>
      <c r="AC36" s="37">
        <f>AC27+AC29+AC31+AC33+AC35</f>
        <v>8560418.709999999</v>
      </c>
      <c r="AD36" s="37">
        <f t="shared" si="18"/>
        <v>8322260.859999999</v>
      </c>
      <c r="AE36" s="37">
        <f t="shared" si="18"/>
        <v>4820541.84</v>
      </c>
      <c r="AF36" s="37">
        <f t="shared" si="18"/>
        <v>6593862.889999999</v>
      </c>
      <c r="AG36" s="37">
        <f t="shared" si="18"/>
        <v>4962766.25</v>
      </c>
      <c r="AH36" s="37">
        <f aca="true" t="shared" si="19" ref="AH36:BM36">AH27+AH29+AH31+AH33+AH35</f>
        <v>10558407.400000002</v>
      </c>
      <c r="AI36" s="37">
        <f t="shared" si="19"/>
        <v>11694256.66</v>
      </c>
      <c r="AJ36" s="37">
        <f t="shared" si="19"/>
        <v>7304961.85</v>
      </c>
      <c r="AK36" s="37">
        <f t="shared" si="19"/>
        <v>12797902.800000003</v>
      </c>
      <c r="AL36" s="37">
        <f t="shared" si="19"/>
        <v>11537270.989999998</v>
      </c>
      <c r="AM36" s="37">
        <f t="shared" si="19"/>
        <v>38942296.58</v>
      </c>
      <c r="AN36" s="37">
        <f t="shared" si="19"/>
        <v>127731620.49000001</v>
      </c>
      <c r="AO36" s="37">
        <f>AO27+AO29+AO31+AO33+AO35</f>
        <v>5127741.79</v>
      </c>
      <c r="AP36" s="37">
        <f t="shared" si="19"/>
        <v>11122988.45</v>
      </c>
      <c r="AQ36" s="37">
        <f t="shared" si="19"/>
        <v>18344603.779999997</v>
      </c>
      <c r="AR36" s="37">
        <f>AR27+AR29+AR31+AR33+AR35</f>
        <v>12894324.420000002</v>
      </c>
      <c r="AS36" s="37">
        <f t="shared" si="19"/>
        <v>16464376.91</v>
      </c>
      <c r="AT36" s="37">
        <f t="shared" si="19"/>
        <v>25442467.59</v>
      </c>
      <c r="AU36" s="37">
        <f t="shared" si="19"/>
        <v>25175149.04</v>
      </c>
      <c r="AV36" s="37">
        <f t="shared" si="19"/>
        <v>23033809.82</v>
      </c>
      <c r="AW36" s="37">
        <f t="shared" si="19"/>
        <v>16518763.659999998</v>
      </c>
      <c r="AX36" s="37">
        <f t="shared" si="19"/>
        <v>30519433.44</v>
      </c>
      <c r="AY36" s="37">
        <f t="shared" si="19"/>
        <v>25319245.790000003</v>
      </c>
      <c r="AZ36" s="37">
        <f t="shared" si="19"/>
        <v>57113435.35</v>
      </c>
      <c r="BA36" s="37">
        <f>BA27+BA29+BA31+BA33+BA35</f>
        <v>267076340.04000002</v>
      </c>
      <c r="BB36" s="37">
        <f>BB27+BB29+BB31+BB33+BB35</f>
        <v>17789227.189999998</v>
      </c>
      <c r="BC36" s="37">
        <f t="shared" si="19"/>
        <v>17136158.42</v>
      </c>
      <c r="BD36" s="37">
        <f t="shared" si="19"/>
        <v>18139162.93</v>
      </c>
      <c r="BE36" s="37">
        <f t="shared" si="19"/>
        <v>29531196.66</v>
      </c>
      <c r="BF36" s="37">
        <f t="shared" si="19"/>
        <v>25571757.71</v>
      </c>
      <c r="BG36" s="37">
        <f t="shared" si="19"/>
        <v>19107747.6</v>
      </c>
      <c r="BH36" s="37">
        <f t="shared" si="19"/>
        <v>13693038.499999998</v>
      </c>
      <c r="BI36" s="37">
        <f t="shared" si="19"/>
        <v>25959955.200000003</v>
      </c>
      <c r="BJ36" s="37">
        <f t="shared" si="19"/>
        <v>17227974.07</v>
      </c>
      <c r="BK36" s="37">
        <f t="shared" si="19"/>
        <v>22853980.15</v>
      </c>
      <c r="BL36" s="37">
        <f t="shared" si="19"/>
        <v>24790528.43</v>
      </c>
      <c r="BM36" s="37">
        <f t="shared" si="19"/>
        <v>53526491.49</v>
      </c>
      <c r="BN36" s="37">
        <f aca="true" t="shared" si="20" ref="BN36:CM36">BN27+BN29+BN31+BN33+BN35</f>
        <v>285327218.34999996</v>
      </c>
      <c r="BO36" s="37">
        <f t="shared" si="20"/>
        <v>10734888.69</v>
      </c>
      <c r="BP36" s="37">
        <f t="shared" si="20"/>
        <v>22717143.26</v>
      </c>
      <c r="BQ36" s="37">
        <f t="shared" si="20"/>
        <v>25203383.330000002</v>
      </c>
      <c r="BR36" s="37">
        <f t="shared" si="20"/>
        <v>20507712.39</v>
      </c>
      <c r="BS36" s="37">
        <f t="shared" si="20"/>
        <v>38716187.2</v>
      </c>
      <c r="BT36" s="37">
        <f t="shared" si="20"/>
        <v>19412617.21</v>
      </c>
      <c r="BU36" s="37">
        <f t="shared" si="20"/>
        <v>20166441.81</v>
      </c>
      <c r="BV36" s="37">
        <f t="shared" si="20"/>
        <v>16807579.34</v>
      </c>
      <c r="BW36" s="37">
        <f t="shared" si="20"/>
        <v>22744992.68</v>
      </c>
      <c r="BX36" s="37">
        <f t="shared" si="20"/>
        <v>26097666.080000002</v>
      </c>
      <c r="BY36" s="37">
        <f t="shared" si="20"/>
        <v>25762798.609999996</v>
      </c>
      <c r="BZ36" s="37">
        <f t="shared" si="20"/>
        <v>43528428.21</v>
      </c>
      <c r="CA36" s="37">
        <f t="shared" si="20"/>
        <v>292399838.80999994</v>
      </c>
      <c r="CB36" s="37">
        <f t="shared" si="20"/>
        <v>8693926.91</v>
      </c>
      <c r="CC36" s="37">
        <f t="shared" si="20"/>
        <v>32804689.439999998</v>
      </c>
      <c r="CD36" s="37">
        <f t="shared" si="20"/>
        <v>30936279.819999997</v>
      </c>
      <c r="CE36" s="37">
        <f t="shared" si="20"/>
        <v>18607700.909999996</v>
      </c>
      <c r="CF36" s="37">
        <f t="shared" si="20"/>
        <v>16565388.379999999</v>
      </c>
      <c r="CG36" s="37">
        <f t="shared" si="20"/>
        <v>27993723.75</v>
      </c>
      <c r="CH36" s="37">
        <f t="shared" si="20"/>
        <v>20445703.310000002</v>
      </c>
      <c r="CI36" s="37">
        <f t="shared" si="20"/>
        <v>29387810.63</v>
      </c>
      <c r="CJ36" s="37">
        <f t="shared" si="20"/>
        <v>30854340.36</v>
      </c>
      <c r="CK36" s="37">
        <f t="shared" si="20"/>
        <v>21075224.849999998</v>
      </c>
      <c r="CL36" s="37">
        <f t="shared" si="20"/>
        <v>27015668.330000002</v>
      </c>
      <c r="CM36" s="37">
        <f t="shared" si="20"/>
        <v>22564341.150000002</v>
      </c>
      <c r="CN36" s="37">
        <f aca="true" t="shared" si="21" ref="CN36:DM36">CN27+CN29+CN31+CN33+CN35</f>
        <v>286944797.84000003</v>
      </c>
      <c r="CO36" s="37">
        <f t="shared" si="21"/>
        <v>11205215.009999998</v>
      </c>
      <c r="CP36" s="37">
        <f t="shared" si="21"/>
        <v>20440114.29</v>
      </c>
      <c r="CQ36" s="37">
        <f t="shared" si="21"/>
        <v>30342959.73</v>
      </c>
      <c r="CR36" s="37">
        <f t="shared" si="21"/>
        <v>20506756.860000003</v>
      </c>
      <c r="CS36" s="37">
        <f t="shared" si="21"/>
        <v>18754382.88</v>
      </c>
      <c r="CT36" s="37">
        <f>CT27+CT29+CT31+CT33+CT35</f>
        <v>21330390.86</v>
      </c>
      <c r="CU36" s="37">
        <f t="shared" si="21"/>
        <v>21663896.23</v>
      </c>
      <c r="CV36" s="37">
        <f t="shared" si="21"/>
        <v>17102134.38</v>
      </c>
      <c r="CW36" s="37">
        <f t="shared" si="21"/>
        <v>15035003.74</v>
      </c>
      <c r="CX36" s="37">
        <f t="shared" si="21"/>
        <v>28150422.99</v>
      </c>
      <c r="CY36" s="37">
        <f t="shared" si="21"/>
        <v>23701600.740000002</v>
      </c>
      <c r="CZ36" s="37">
        <f t="shared" si="21"/>
        <v>44127204.690000005</v>
      </c>
      <c r="DA36" s="37">
        <f>DA27+DA29+DA31+DA33+DA35</f>
        <v>272360082.40000004</v>
      </c>
      <c r="DB36" s="37">
        <f>DB27+DB29+DB31+DB33+DB35</f>
        <v>13501885.680000002</v>
      </c>
      <c r="DC36" s="37">
        <f t="shared" si="21"/>
        <v>19314760.52</v>
      </c>
      <c r="DD36" s="37">
        <f t="shared" si="21"/>
        <v>53208151.7</v>
      </c>
      <c r="DE36" s="37">
        <f t="shared" si="21"/>
        <v>24789084.450000003</v>
      </c>
      <c r="DF36" s="37">
        <f t="shared" si="21"/>
        <v>-500</v>
      </c>
      <c r="DG36" s="37">
        <f>DG27+DG29+DG31+DG33+DG35</f>
        <v>-1000</v>
      </c>
      <c r="DH36" s="37">
        <f t="shared" si="21"/>
        <v>-500</v>
      </c>
      <c r="DI36" s="37">
        <f t="shared" si="21"/>
        <v>0</v>
      </c>
      <c r="DJ36" s="37">
        <f t="shared" si="21"/>
        <v>-9154168.129999999</v>
      </c>
      <c r="DK36" s="37">
        <f t="shared" si="21"/>
        <v>0</v>
      </c>
      <c r="DL36" s="37">
        <f t="shared" si="21"/>
        <v>-4086.13</v>
      </c>
      <c r="DM36" s="37">
        <f t="shared" si="21"/>
        <v>-1197.5500000000002</v>
      </c>
      <c r="DN36" s="37">
        <f aca="true" t="shared" si="22" ref="DN36:DT36">DN27+DN29+DN31+DN33+DN35</f>
        <v>101652430.54</v>
      </c>
      <c r="DO36" s="37">
        <f t="shared" si="22"/>
        <v>-302000.07999999996</v>
      </c>
      <c r="DP36" s="37">
        <f t="shared" si="22"/>
        <v>-3999.2</v>
      </c>
      <c r="DQ36" s="37">
        <f t="shared" si="22"/>
        <v>-576795.4</v>
      </c>
      <c r="DR36" s="37">
        <f t="shared" si="22"/>
        <v>-4500</v>
      </c>
      <c r="DS36" s="37">
        <f t="shared" si="22"/>
        <v>-500</v>
      </c>
      <c r="DT36" s="37">
        <f t="shared" si="22"/>
        <v>-500</v>
      </c>
      <c r="DU36" s="37">
        <f aca="true" t="shared" si="23" ref="DU36:DZ36">DU27+DU29+DU31+DU33+DU35</f>
        <v>-4098.860000000001</v>
      </c>
      <c r="DV36" s="37">
        <f t="shared" si="23"/>
        <v>0</v>
      </c>
      <c r="DW36" s="37">
        <f t="shared" si="23"/>
        <v>-703468.46</v>
      </c>
      <c r="DX36" s="37">
        <f t="shared" si="23"/>
        <v>-4079.4500000000003</v>
      </c>
      <c r="DY36" s="37">
        <f t="shared" si="23"/>
        <v>-519.45</v>
      </c>
      <c r="DZ36" s="37">
        <f t="shared" si="23"/>
        <v>-520.37</v>
      </c>
      <c r="EA36" s="37">
        <f>EA27+EA29+EA31+EA33+EA35</f>
        <v>-1600981.2700000003</v>
      </c>
      <c r="EB36" s="37">
        <f aca="true" t="shared" si="24" ref="EB36:EM36">EB27+EB29+EB31+EB33+EB35</f>
        <v>-4064.58</v>
      </c>
      <c r="EC36" s="37">
        <f t="shared" si="24"/>
        <v>-500</v>
      </c>
      <c r="ED36" s="37">
        <f t="shared" si="24"/>
        <v>-126161.8</v>
      </c>
      <c r="EE36" s="37">
        <f t="shared" si="24"/>
        <v>-4000</v>
      </c>
      <c r="EF36" s="37">
        <f t="shared" si="24"/>
        <v>-500</v>
      </c>
      <c r="EG36" s="37">
        <f t="shared" si="24"/>
        <v>-500</v>
      </c>
      <c r="EH36" s="37">
        <f t="shared" si="24"/>
        <v>-4000</v>
      </c>
      <c r="EI36" s="37">
        <f t="shared" si="24"/>
        <v>-500</v>
      </c>
      <c r="EJ36" s="37">
        <f t="shared" si="24"/>
        <v>-500</v>
      </c>
      <c r="EK36" s="37">
        <f t="shared" si="24"/>
        <v>-4000</v>
      </c>
      <c r="EL36" s="37">
        <f t="shared" si="24"/>
        <v>-500</v>
      </c>
      <c r="EM36" s="37">
        <f t="shared" si="24"/>
        <v>-520.18</v>
      </c>
      <c r="EN36" s="37">
        <f>EN27+EN29+EN31+EN33+EN35</f>
        <v>-145746.56</v>
      </c>
      <c r="EO36" s="37">
        <f aca="true" t="shared" si="25" ref="EO36:EZ36">EO27+EO29+EO31+EO33+EO35</f>
        <v>-4205</v>
      </c>
      <c r="EP36" s="37">
        <f t="shared" si="25"/>
        <v>-729.71</v>
      </c>
      <c r="EQ36" s="37">
        <f t="shared" si="25"/>
        <v>-597.73</v>
      </c>
      <c r="ER36" s="37">
        <f t="shared" si="25"/>
        <v>-37312</v>
      </c>
      <c r="ES36" s="37">
        <f t="shared" si="25"/>
        <v>-700</v>
      </c>
      <c r="ET36" s="37">
        <f t="shared" si="25"/>
        <v>-700</v>
      </c>
      <c r="EU36" s="37">
        <f t="shared" si="25"/>
        <v>-4200</v>
      </c>
      <c r="EV36" s="37">
        <f t="shared" si="25"/>
        <v>-1104.23</v>
      </c>
      <c r="EW36" s="37">
        <f t="shared" si="25"/>
        <v>-1259.11</v>
      </c>
      <c r="EX36" s="37">
        <f t="shared" si="25"/>
        <v>-6227.44</v>
      </c>
      <c r="EY36" s="37">
        <f t="shared" si="25"/>
        <v>-1924.1399999999999</v>
      </c>
      <c r="EZ36" s="37">
        <f t="shared" si="25"/>
        <v>-650.3199999999999</v>
      </c>
      <c r="FA36" s="37">
        <f>FA27+FA29+FA31+FA33+FA35</f>
        <v>-59609.68000000001</v>
      </c>
      <c r="FB36" s="37"/>
      <c r="FC36" s="37">
        <f>FC27+FC29+FC31+FC33+FC35</f>
        <v>-500</v>
      </c>
      <c r="FD36" s="37">
        <f aca="true" t="shared" si="26" ref="FD36:FM36">FD27+FD29+FD31+FD33+FD35</f>
        <v>-801.69</v>
      </c>
      <c r="FE36" s="37">
        <f t="shared" si="26"/>
        <v>-5429.4</v>
      </c>
      <c r="FF36" s="37">
        <f t="shared" si="26"/>
        <v>-2205.65</v>
      </c>
      <c r="FG36" s="37">
        <f t="shared" si="26"/>
        <v>-4247.37</v>
      </c>
      <c r="FH36" s="37">
        <f t="shared" si="26"/>
        <v>0</v>
      </c>
      <c r="FI36" s="37">
        <f t="shared" si="26"/>
        <v>0</v>
      </c>
      <c r="FJ36" s="37">
        <f t="shared" si="26"/>
        <v>0</v>
      </c>
      <c r="FK36" s="37">
        <f t="shared" si="26"/>
        <v>0</v>
      </c>
      <c r="FL36" s="37">
        <f t="shared" si="26"/>
        <v>0</v>
      </c>
      <c r="FM36" s="37">
        <f t="shared" si="26"/>
        <v>0</v>
      </c>
      <c r="FN36" s="37">
        <f>FN27+FN29+FN31+FN33+FN35</f>
        <v>-17184.11</v>
      </c>
      <c r="FO36" s="37">
        <f>FO27+FO29+FO31+FO33+FO35</f>
        <v>1698296387.9</v>
      </c>
    </row>
    <row r="37" spans="1:174"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v>0</v>
      </c>
      <c r="EP37" s="32">
        <v>0</v>
      </c>
      <c r="EQ37" s="32">
        <v>0</v>
      </c>
      <c r="ER37" s="32">
        <f>126741.79-126741.79</f>
        <v>0</v>
      </c>
      <c r="ES37" s="32">
        <v>0</v>
      </c>
      <c r="ET37" s="32">
        <v>0</v>
      </c>
      <c r="EU37" s="32">
        <v>0</v>
      </c>
      <c r="EV37" s="32">
        <v>0</v>
      </c>
      <c r="EW37" s="32">
        <v>0</v>
      </c>
      <c r="EX37" s="32">
        <v>0</v>
      </c>
      <c r="EY37" s="32">
        <v>0</v>
      </c>
      <c r="EZ37" s="32">
        <v>0</v>
      </c>
      <c r="FA37" s="32">
        <f>SUM(EO37:EZ37)</f>
        <v>0</v>
      </c>
      <c r="FB37" s="32">
        <v>-107184.87</v>
      </c>
      <c r="FC37" s="32">
        <v>0</v>
      </c>
      <c r="FD37" s="32">
        <v>0</v>
      </c>
      <c r="FE37" s="32">
        <v>0</v>
      </c>
      <c r="FF37" s="32">
        <v>0</v>
      </c>
      <c r="FG37" s="32">
        <v>0</v>
      </c>
      <c r="FH37" s="32"/>
      <c r="FI37" s="32"/>
      <c r="FJ37" s="32"/>
      <c r="FK37" s="32"/>
      <c r="FL37" s="32"/>
      <c r="FM37" s="32"/>
      <c r="FN37" s="32">
        <f>SUM(FB37:FM37)</f>
        <v>-107184.87</v>
      </c>
      <c r="FO37" s="102">
        <f>N37+AA37+AN37+BA37+BN37+CA37+DA37+CN37+DN37+EA37+EN37+FA37+FN37</f>
        <v>858031981.0300001</v>
      </c>
      <c r="FP37" s="59"/>
      <c r="FR37" s="59"/>
    </row>
    <row r="38" spans="1:171" s="23" customFormat="1" ht="14.25" customHeight="1" hidden="1" outlineLevel="1">
      <c r="A38" s="138"/>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39"/>
      <c r="CL38" s="139"/>
      <c r="CM38" s="139"/>
      <c r="CN38" s="139"/>
      <c r="CO38" s="139"/>
      <c r="CP38" s="139"/>
      <c r="CQ38" s="139"/>
      <c r="CR38" s="139"/>
      <c r="CS38" s="139"/>
      <c r="CT38" s="139"/>
      <c r="CU38" s="139"/>
      <c r="CV38" s="139"/>
      <c r="CW38" s="139"/>
      <c r="CX38" s="139"/>
      <c r="CY38" s="139"/>
      <c r="CZ38" s="139"/>
      <c r="DA38" s="139"/>
      <c r="DB38" s="139"/>
      <c r="DC38" s="139"/>
      <c r="DD38" s="139"/>
      <c r="DE38" s="139"/>
      <c r="DF38" s="139"/>
      <c r="DG38" s="139"/>
      <c r="DH38" s="139"/>
      <c r="DI38" s="139"/>
      <c r="DJ38" s="139"/>
      <c r="DK38" s="139"/>
      <c r="DL38" s="139"/>
      <c r="DM38" s="139"/>
      <c r="DN38" s="139"/>
      <c r="DO38" s="139"/>
      <c r="DP38" s="139"/>
      <c r="DQ38" s="139"/>
      <c r="DR38" s="139"/>
      <c r="DS38" s="139"/>
      <c r="DT38" s="139"/>
      <c r="DU38" s="139"/>
      <c r="DV38" s="139"/>
      <c r="DW38" s="139"/>
      <c r="DX38" s="139"/>
      <c r="DY38" s="139"/>
      <c r="DZ38" s="139"/>
      <c r="EA38" s="139"/>
      <c r="EB38" s="139"/>
      <c r="EC38" s="139"/>
      <c r="ED38" s="139"/>
      <c r="EE38" s="139"/>
      <c r="EF38" s="139"/>
      <c r="EG38" s="139"/>
      <c r="EH38" s="139"/>
      <c r="EI38" s="139"/>
      <c r="EJ38" s="139"/>
      <c r="EK38" s="139"/>
      <c r="EL38" s="139"/>
      <c r="EM38" s="139"/>
      <c r="EN38" s="139"/>
      <c r="EO38" s="139"/>
      <c r="EP38" s="139"/>
      <c r="EQ38" s="139"/>
      <c r="ER38" s="139"/>
      <c r="ES38" s="139"/>
      <c r="ET38" s="139"/>
      <c r="EU38" s="139"/>
      <c r="EV38" s="139"/>
      <c r="EW38" s="139"/>
      <c r="EX38" s="139"/>
      <c r="EY38" s="139"/>
      <c r="EZ38" s="139"/>
      <c r="FA38" s="139"/>
      <c r="FB38" s="139"/>
      <c r="FC38" s="139"/>
      <c r="FD38" s="139"/>
      <c r="FE38" s="139"/>
      <c r="FF38" s="139"/>
      <c r="FG38" s="139"/>
      <c r="FH38" s="139"/>
      <c r="FI38" s="139"/>
      <c r="FJ38" s="139"/>
      <c r="FK38" s="139"/>
      <c r="FL38" s="139"/>
      <c r="FM38" s="139"/>
      <c r="FN38" s="139"/>
      <c r="FO38" s="140"/>
    </row>
    <row r="39" spans="1:174"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-14042.6</v>
      </c>
      <c r="EJ39" s="32">
        <v>-14042.6</v>
      </c>
      <c r="EK39" s="32">
        <v>-14042.6</v>
      </c>
      <c r="EL39" s="32">
        <v>-14042.6</v>
      </c>
      <c r="EM39" s="32">
        <v>-14042.6</v>
      </c>
      <c r="EN39" s="32">
        <f>SUM(EB39:EM39)</f>
        <v>-188948.96000000002</v>
      </c>
      <c r="EO39" s="32">
        <v>-14042.6</v>
      </c>
      <c r="EP39" s="32">
        <v>-14042.6</v>
      </c>
      <c r="EQ39" s="32">
        <v>-14042.6</v>
      </c>
      <c r="ER39" s="32">
        <v>-14042.6</v>
      </c>
      <c r="ES39" s="32">
        <v>-14042.6</v>
      </c>
      <c r="ET39" s="32">
        <v>-14042.6</v>
      </c>
      <c r="EU39" s="32">
        <v>-720</v>
      </c>
      <c r="EV39" s="32">
        <f>-81159.06-720</f>
        <v>-81879.06</v>
      </c>
      <c r="EW39" s="32">
        <v>-720</v>
      </c>
      <c r="EX39" s="32">
        <f>-2224.6-720</f>
        <v>-2944.6</v>
      </c>
      <c r="EY39" s="32">
        <f>-2264.34-720</f>
        <v>-2984.34</v>
      </c>
      <c r="EZ39" s="102">
        <f>-2244.47-720</f>
        <v>-2964.47</v>
      </c>
      <c r="FA39" s="32">
        <f>SUM(EO39:EZ39)</f>
        <v>-176468.07</v>
      </c>
      <c r="FB39" s="32">
        <f>-2244.47-720</f>
        <v>-2964.47</v>
      </c>
      <c r="FC39" s="32">
        <f>-2244.47-720</f>
        <v>-2964.47</v>
      </c>
      <c r="FD39" s="32">
        <v>-2964.47</v>
      </c>
      <c r="FE39" s="32">
        <v>-684.16</v>
      </c>
      <c r="FF39" s="32">
        <v>-2492.26</v>
      </c>
      <c r="FG39" s="32">
        <v>-1246.13</v>
      </c>
      <c r="FH39" s="32"/>
      <c r="FI39" s="32"/>
      <c r="FJ39" s="32"/>
      <c r="FK39" s="32"/>
      <c r="FL39" s="32"/>
      <c r="FM39" s="32"/>
      <c r="FN39" s="32">
        <f>SUM(FB39:FM39)</f>
        <v>-13315.96</v>
      </c>
      <c r="FO39" s="102">
        <f>N39+AA39+AN39+BA39+BN39+CA39+DA39+CN39+DN39+EA39+EN39+FA39+FN39</f>
        <v>624045943.6299999</v>
      </c>
      <c r="FP39" s="59"/>
      <c r="FR39" s="59"/>
    </row>
    <row r="40" spans="1:171" s="23" customFormat="1" ht="14.25" customHeight="1" hidden="1" outlineLevel="1">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9"/>
      <c r="CB40" s="139"/>
      <c r="CC40" s="139"/>
      <c r="CD40" s="139"/>
      <c r="CE40" s="139"/>
      <c r="CF40" s="139"/>
      <c r="CG40" s="139"/>
      <c r="CH40" s="139"/>
      <c r="CI40" s="139"/>
      <c r="CJ40" s="139"/>
      <c r="CK40" s="139"/>
      <c r="CL40" s="139"/>
      <c r="CM40" s="139"/>
      <c r="CN40" s="139"/>
      <c r="CO40" s="139"/>
      <c r="CP40" s="139"/>
      <c r="CQ40" s="139"/>
      <c r="CR40" s="139"/>
      <c r="CS40" s="139"/>
      <c r="CT40" s="139"/>
      <c r="CU40" s="139"/>
      <c r="CV40" s="139"/>
      <c r="CW40" s="139"/>
      <c r="CX40" s="139"/>
      <c r="CY40" s="139"/>
      <c r="CZ40" s="139"/>
      <c r="DA40" s="139"/>
      <c r="DB40" s="139"/>
      <c r="DC40" s="139"/>
      <c r="DD40" s="139"/>
      <c r="DE40" s="139"/>
      <c r="DF40" s="139"/>
      <c r="DG40" s="139"/>
      <c r="DH40" s="139"/>
      <c r="DI40" s="139"/>
      <c r="DJ40" s="139"/>
      <c r="DK40" s="139"/>
      <c r="DL40" s="139"/>
      <c r="DM40" s="139"/>
      <c r="DN40" s="139"/>
      <c r="DO40" s="139"/>
      <c r="DP40" s="139"/>
      <c r="DQ40" s="139"/>
      <c r="DR40" s="139"/>
      <c r="DS40" s="139"/>
      <c r="DT40" s="139"/>
      <c r="DU40" s="139"/>
      <c r="DV40" s="139"/>
      <c r="DW40" s="139"/>
      <c r="DX40" s="139"/>
      <c r="DY40" s="139"/>
      <c r="DZ40" s="139"/>
      <c r="EA40" s="139"/>
      <c r="EB40" s="139"/>
      <c r="EC40" s="139"/>
      <c r="ED40" s="139"/>
      <c r="EE40" s="139"/>
      <c r="EF40" s="139"/>
      <c r="EG40" s="139"/>
      <c r="EH40" s="139"/>
      <c r="EI40" s="139"/>
      <c r="EJ40" s="139"/>
      <c r="EK40" s="139"/>
      <c r="EL40" s="139"/>
      <c r="EM40" s="139"/>
      <c r="EN40" s="139"/>
      <c r="EO40" s="139"/>
      <c r="EP40" s="139"/>
      <c r="EQ40" s="139"/>
      <c r="ER40" s="139"/>
      <c r="ES40" s="139"/>
      <c r="ET40" s="139"/>
      <c r="EU40" s="139"/>
      <c r="EV40" s="139"/>
      <c r="EW40" s="139"/>
      <c r="EX40" s="139"/>
      <c r="EY40" s="139"/>
      <c r="EZ40" s="139"/>
      <c r="FA40" s="139"/>
      <c r="FB40" s="139"/>
      <c r="FC40" s="139"/>
      <c r="FD40" s="139"/>
      <c r="FE40" s="139"/>
      <c r="FF40" s="139"/>
      <c r="FG40" s="139"/>
      <c r="FH40" s="139"/>
      <c r="FI40" s="139"/>
      <c r="FJ40" s="139"/>
      <c r="FK40" s="139"/>
      <c r="FL40" s="139"/>
      <c r="FM40" s="139"/>
      <c r="FN40" s="139"/>
      <c r="FO40" s="140"/>
    </row>
    <row r="41" spans="1:171"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v>0</v>
      </c>
      <c r="EP41" s="32">
        <v>0</v>
      </c>
      <c r="EQ41" s="32">
        <v>0</v>
      </c>
      <c r="ER41" s="32">
        <v>0</v>
      </c>
      <c r="ES41" s="32">
        <v>0</v>
      </c>
      <c r="ET41" s="32">
        <v>0</v>
      </c>
      <c r="EU41" s="32">
        <v>0</v>
      </c>
      <c r="EV41" s="32">
        <v>0</v>
      </c>
      <c r="EW41" s="32">
        <v>0</v>
      </c>
      <c r="EX41" s="32">
        <v>0</v>
      </c>
      <c r="EY41" s="32">
        <v>0</v>
      </c>
      <c r="EZ41" s="32">
        <v>0</v>
      </c>
      <c r="FA41" s="32">
        <f>SUM(EO41:EZ41)</f>
        <v>0</v>
      </c>
      <c r="FB41" s="32">
        <v>0</v>
      </c>
      <c r="FC41" s="32">
        <v>0</v>
      </c>
      <c r="FD41" s="32">
        <v>0</v>
      </c>
      <c r="FE41" s="32">
        <v>0</v>
      </c>
      <c r="FF41" s="32">
        <v>0</v>
      </c>
      <c r="FG41" s="32">
        <v>0</v>
      </c>
      <c r="FH41" s="32"/>
      <c r="FI41" s="32"/>
      <c r="FJ41" s="32"/>
      <c r="FK41" s="32"/>
      <c r="FL41" s="32"/>
      <c r="FM41" s="32"/>
      <c r="FN41" s="32">
        <f>SUM(FB41:FM41)</f>
        <v>0</v>
      </c>
      <c r="FO41" s="102">
        <f>N41+AA41+AN41+BA41+BN41+CA41+DA41+CN41+DN41+EA41+EN41+FA41+FN41</f>
        <v>11526106.760000002</v>
      </c>
    </row>
    <row r="42" spans="1:171" s="23" customFormat="1" ht="13.5" collapsed="1" thickBot="1">
      <c r="A42" s="39" t="s">
        <v>50</v>
      </c>
      <c r="B42" s="40">
        <f>B37+B39+B41</f>
        <v>0</v>
      </c>
      <c r="C42" s="40">
        <f aca="true" t="shared" si="27" ref="C42:M42">C37+C39+C41</f>
        <v>0</v>
      </c>
      <c r="D42" s="40">
        <f t="shared" si="27"/>
        <v>0</v>
      </c>
      <c r="E42" s="40">
        <f t="shared" si="27"/>
        <v>0</v>
      </c>
      <c r="F42" s="40">
        <f t="shared" si="27"/>
        <v>0</v>
      </c>
      <c r="G42" s="40">
        <f t="shared" si="27"/>
        <v>0</v>
      </c>
      <c r="H42" s="40">
        <f t="shared" si="27"/>
        <v>0</v>
      </c>
      <c r="I42" s="40">
        <f t="shared" si="27"/>
        <v>0</v>
      </c>
      <c r="J42" s="40">
        <f t="shared" si="27"/>
        <v>0</v>
      </c>
      <c r="K42" s="40">
        <f t="shared" si="27"/>
        <v>0</v>
      </c>
      <c r="L42" s="40">
        <f t="shared" si="27"/>
        <v>0</v>
      </c>
      <c r="M42" s="40">
        <f t="shared" si="27"/>
        <v>0</v>
      </c>
      <c r="N42" s="40">
        <f>N37+N39+N41</f>
        <v>0</v>
      </c>
      <c r="O42" s="40">
        <f>O37+O39+O41</f>
        <v>0</v>
      </c>
      <c r="P42" s="40">
        <f>P37+P39+P41</f>
        <v>0</v>
      </c>
      <c r="Q42" s="40">
        <f>Q37+Q39+Q41</f>
        <v>8629759.290000001</v>
      </c>
      <c r="R42" s="40">
        <f aca="true" t="shared" si="28" ref="R42:AT42">R37+R39+R41</f>
        <v>1932653.43</v>
      </c>
      <c r="S42" s="40">
        <f>S37+S39+S41</f>
        <v>6444546.6</v>
      </c>
      <c r="T42" s="40">
        <f t="shared" si="28"/>
        <v>3768791.85</v>
      </c>
      <c r="U42" s="40">
        <f t="shared" si="28"/>
        <v>6938669.57</v>
      </c>
      <c r="V42" s="40">
        <f t="shared" si="28"/>
        <v>8433972.709999999</v>
      </c>
      <c r="W42" s="40">
        <f t="shared" si="28"/>
        <v>5987242.25</v>
      </c>
      <c r="X42" s="40">
        <f t="shared" si="28"/>
        <v>9756838.7</v>
      </c>
      <c r="Y42" s="40">
        <f t="shared" si="28"/>
        <v>57142165.269999996</v>
      </c>
      <c r="Z42" s="40">
        <f t="shared" si="28"/>
        <v>24046685.03</v>
      </c>
      <c r="AA42" s="40">
        <f>AA37+AA39+AA41</f>
        <v>133081324.7</v>
      </c>
      <c r="AB42" s="40">
        <f t="shared" si="28"/>
        <v>495438.56999999995</v>
      </c>
      <c r="AC42" s="40">
        <f t="shared" si="28"/>
        <v>3348590.56</v>
      </c>
      <c r="AD42" s="40">
        <f t="shared" si="28"/>
        <v>8393152.139999999</v>
      </c>
      <c r="AE42" s="40">
        <f t="shared" si="28"/>
        <v>6228552.6</v>
      </c>
      <c r="AF42" s="40">
        <f t="shared" si="28"/>
        <v>5872886.72</v>
      </c>
      <c r="AG42" s="40">
        <f t="shared" si="28"/>
        <v>7051151.37</v>
      </c>
      <c r="AH42" s="40">
        <f t="shared" si="28"/>
        <v>7461667.61</v>
      </c>
      <c r="AI42" s="40">
        <f t="shared" si="28"/>
        <v>10055046.46</v>
      </c>
      <c r="AJ42" s="40">
        <f t="shared" si="28"/>
        <v>7881610.709999999</v>
      </c>
      <c r="AK42" s="40">
        <f t="shared" si="28"/>
        <v>8752132.44</v>
      </c>
      <c r="AL42" s="40">
        <f t="shared" si="28"/>
        <v>14273839.879999999</v>
      </c>
      <c r="AM42" s="40">
        <f t="shared" si="28"/>
        <v>17436527.31</v>
      </c>
      <c r="AN42" s="40">
        <f t="shared" si="28"/>
        <v>97250596.37</v>
      </c>
      <c r="AO42" s="40">
        <f>AO37+AO39+AO41</f>
        <v>3147068.13</v>
      </c>
      <c r="AP42" s="40">
        <f t="shared" si="28"/>
        <v>11659247.65</v>
      </c>
      <c r="AQ42" s="40">
        <f>AQ37+AQ39+AQ41</f>
        <v>6437727.25</v>
      </c>
      <c r="AR42" s="40">
        <f>AR37+AR39+AR41</f>
        <v>5119167.239999999</v>
      </c>
      <c r="AS42" s="40">
        <f t="shared" si="28"/>
        <v>7759971.18</v>
      </c>
      <c r="AT42" s="40">
        <f t="shared" si="28"/>
        <v>6724214.04</v>
      </c>
      <c r="AU42" s="40">
        <f aca="true" t="shared" si="29" ref="AU42:BZ42">AU37+AU39+AU41</f>
        <v>8413884.99</v>
      </c>
      <c r="AV42" s="40">
        <f t="shared" si="29"/>
        <v>11406752.96</v>
      </c>
      <c r="AW42" s="40">
        <f t="shared" si="29"/>
        <v>24046133.980000004</v>
      </c>
      <c r="AX42" s="40">
        <f t="shared" si="29"/>
        <v>16002410.99</v>
      </c>
      <c r="AY42" s="40">
        <f t="shared" si="29"/>
        <v>13182815.06</v>
      </c>
      <c r="AZ42" s="40">
        <f t="shared" si="29"/>
        <v>63425449.44</v>
      </c>
      <c r="BA42" s="40">
        <f>BA37+BA39+BA41</f>
        <v>177324842.90999997</v>
      </c>
      <c r="BB42" s="40">
        <f t="shared" si="29"/>
        <v>7495359.5</v>
      </c>
      <c r="BC42" s="40">
        <f t="shared" si="29"/>
        <v>6239927.9</v>
      </c>
      <c r="BD42" s="40">
        <f t="shared" si="29"/>
        <v>8567318.21</v>
      </c>
      <c r="BE42" s="40">
        <f t="shared" si="29"/>
        <v>9348965.51</v>
      </c>
      <c r="BF42" s="40">
        <f t="shared" si="29"/>
        <v>11532590.26</v>
      </c>
      <c r="BG42" s="40">
        <f t="shared" si="29"/>
        <v>9150748.290000001</v>
      </c>
      <c r="BH42" s="40">
        <f t="shared" si="29"/>
        <v>10967032.9</v>
      </c>
      <c r="BI42" s="40">
        <f t="shared" si="29"/>
        <v>10313256.040000001</v>
      </c>
      <c r="BJ42" s="40">
        <f t="shared" si="29"/>
        <v>26376263.35</v>
      </c>
      <c r="BK42" s="40">
        <f t="shared" si="29"/>
        <v>23137870.49</v>
      </c>
      <c r="BL42" s="40">
        <f t="shared" si="29"/>
        <v>15123793.44</v>
      </c>
      <c r="BM42" s="40">
        <f t="shared" si="29"/>
        <v>35064478.94</v>
      </c>
      <c r="BN42" s="40">
        <f t="shared" si="29"/>
        <v>173317604.83</v>
      </c>
      <c r="BO42" s="40">
        <f t="shared" si="29"/>
        <v>2055352.64</v>
      </c>
      <c r="BP42" s="40">
        <f t="shared" si="29"/>
        <v>13714817.67</v>
      </c>
      <c r="BQ42" s="40">
        <f t="shared" si="29"/>
        <v>20023464.520000003</v>
      </c>
      <c r="BR42" s="40">
        <f t="shared" si="29"/>
        <v>17825700.96</v>
      </c>
      <c r="BS42" s="40">
        <f t="shared" si="29"/>
        <v>9726280.129999999</v>
      </c>
      <c r="BT42" s="40">
        <f t="shared" si="29"/>
        <v>38019319.74</v>
      </c>
      <c r="BU42" s="40">
        <f t="shared" si="29"/>
        <v>12402626.5</v>
      </c>
      <c r="BV42" s="40">
        <f t="shared" si="29"/>
        <v>20275123.150000002</v>
      </c>
      <c r="BW42" s="40">
        <f t="shared" si="29"/>
        <v>19406208.700000003</v>
      </c>
      <c r="BX42" s="40">
        <f t="shared" si="29"/>
        <v>14365473.209999999</v>
      </c>
      <c r="BY42" s="40">
        <f>BY37+BY39+BY41</f>
        <v>28593628.349999998</v>
      </c>
      <c r="BZ42" s="40">
        <f t="shared" si="29"/>
        <v>65002930.11000001</v>
      </c>
      <c r="CA42" s="40">
        <f>CA37+CA39+CA41</f>
        <v>261410925.68</v>
      </c>
      <c r="CB42" s="40">
        <f aca="true" t="shared" si="30" ref="CB42:CM42">CB37+CB39+CB41</f>
        <v>11943997.62</v>
      </c>
      <c r="CC42" s="40">
        <f t="shared" si="30"/>
        <v>27147250.79</v>
      </c>
      <c r="CD42" s="40">
        <f t="shared" si="30"/>
        <v>13628210.959999999</v>
      </c>
      <c r="CE42" s="40">
        <f t="shared" si="30"/>
        <v>27108760.02</v>
      </c>
      <c r="CF42" s="40">
        <f t="shared" si="30"/>
        <v>5316531.41</v>
      </c>
      <c r="CG42" s="40">
        <f t="shared" si="30"/>
        <v>9839457.22</v>
      </c>
      <c r="CH42" s="40">
        <f t="shared" si="30"/>
        <v>19119772.38</v>
      </c>
      <c r="CI42" s="40">
        <f t="shared" si="30"/>
        <v>22874301.32</v>
      </c>
      <c r="CJ42" s="40">
        <f t="shared" si="30"/>
        <v>18211536.15</v>
      </c>
      <c r="CK42" s="40">
        <f t="shared" si="30"/>
        <v>33842609.199999996</v>
      </c>
      <c r="CL42" s="40">
        <f t="shared" si="30"/>
        <v>31518302.990000002</v>
      </c>
      <c r="CM42" s="40">
        <f t="shared" si="30"/>
        <v>27467693.29</v>
      </c>
      <c r="CN42" s="40">
        <f aca="true" t="shared" si="31" ref="CN42:DN42">CN37+CN39+CN41</f>
        <v>248018423.34999996</v>
      </c>
      <c r="CO42" s="40">
        <f t="shared" si="31"/>
        <v>13698692.42</v>
      </c>
      <c r="CP42" s="40">
        <f t="shared" si="31"/>
        <v>26060481.830000002</v>
      </c>
      <c r="CQ42" s="40">
        <f t="shared" si="31"/>
        <v>39439685.61</v>
      </c>
      <c r="CR42" s="40">
        <f>CR37+CR39+CR41</f>
        <v>22245075.95</v>
      </c>
      <c r="CS42" s="40">
        <f t="shared" si="31"/>
        <v>20839833.6</v>
      </c>
      <c r="CT42" s="40">
        <f>CT37+CT39+CT41</f>
        <v>14920900.089999998</v>
      </c>
      <c r="CU42" s="40">
        <f t="shared" si="31"/>
        <v>19370790.08</v>
      </c>
      <c r="CV42" s="40">
        <f t="shared" si="31"/>
        <v>16878340.09</v>
      </c>
      <c r="CW42" s="40">
        <f t="shared" si="31"/>
        <v>40068591.85</v>
      </c>
      <c r="CX42" s="40">
        <f t="shared" si="31"/>
        <v>21388501.57</v>
      </c>
      <c r="CY42" s="40">
        <f t="shared" si="31"/>
        <v>25081341.69</v>
      </c>
      <c r="CZ42" s="40">
        <f t="shared" si="31"/>
        <v>24480739.330000002</v>
      </c>
      <c r="DA42" s="40">
        <f>DA37+DA39+DA41</f>
        <v>284472974.11</v>
      </c>
      <c r="DB42" s="40">
        <f>DB37+DB39+DB41</f>
        <v>28529155.67</v>
      </c>
      <c r="DC42" s="40">
        <f t="shared" si="31"/>
        <v>35971242.900000006</v>
      </c>
      <c r="DD42" s="40">
        <f t="shared" si="31"/>
        <v>20747905.54</v>
      </c>
      <c r="DE42" s="40">
        <f t="shared" si="31"/>
        <v>40066394.01</v>
      </c>
      <c r="DF42" s="40">
        <f>DF37+DF39+DF41</f>
        <v>0</v>
      </c>
      <c r="DG42" s="40">
        <f t="shared" si="31"/>
        <v>-1440</v>
      </c>
      <c r="DH42" s="40">
        <f>DH37+DH39+DH41</f>
        <v>-720</v>
      </c>
      <c r="DI42" s="40">
        <f t="shared" si="31"/>
        <v>-720</v>
      </c>
      <c r="DJ42" s="40">
        <f t="shared" si="31"/>
        <v>-5835096.32</v>
      </c>
      <c r="DK42" s="40">
        <f t="shared" si="31"/>
        <v>-19960.28</v>
      </c>
      <c r="DL42" s="40">
        <f t="shared" si="31"/>
        <v>-720</v>
      </c>
      <c r="DM42" s="40">
        <f t="shared" si="31"/>
        <v>-2804.6</v>
      </c>
      <c r="DN42" s="40">
        <f t="shared" si="31"/>
        <v>119453236.92</v>
      </c>
      <c r="DO42" s="40">
        <f aca="true" t="shared" si="32" ref="DO42:DU42">DO37+DO39+DO41</f>
        <v>-720</v>
      </c>
      <c r="DP42" s="40">
        <f t="shared" si="32"/>
        <v>-720</v>
      </c>
      <c r="DQ42" s="40">
        <f t="shared" si="32"/>
        <v>-130798.93</v>
      </c>
      <c r="DR42" s="40">
        <f t="shared" si="32"/>
        <v>-720</v>
      </c>
      <c r="DS42" s="40">
        <f t="shared" si="32"/>
        <v>-720</v>
      </c>
      <c r="DT42" s="40">
        <f t="shared" si="32"/>
        <v>-720</v>
      </c>
      <c r="DU42" s="40">
        <f t="shared" si="32"/>
        <v>-14042.63</v>
      </c>
      <c r="DV42" s="40">
        <f aca="true" t="shared" si="33" ref="DV42:EH42">DV37+DV39+DV41</f>
        <v>-33282.91</v>
      </c>
      <c r="DW42" s="40">
        <f t="shared" si="33"/>
        <v>-14042.6</v>
      </c>
      <c r="DX42" s="40">
        <f t="shared" si="33"/>
        <v>-13322.6</v>
      </c>
      <c r="DY42" s="40">
        <f t="shared" si="33"/>
        <v>-14762.6</v>
      </c>
      <c r="DZ42" s="40">
        <f t="shared" si="33"/>
        <v>-16127.32</v>
      </c>
      <c r="EA42" s="40">
        <f t="shared" si="33"/>
        <v>-239979.59000000003</v>
      </c>
      <c r="EB42" s="40">
        <f t="shared" si="33"/>
        <v>-14042.6</v>
      </c>
      <c r="EC42" s="40">
        <f t="shared" si="33"/>
        <v>-14042.6</v>
      </c>
      <c r="ED42" s="40">
        <f t="shared" si="33"/>
        <v>-14042.6</v>
      </c>
      <c r="EE42" s="40">
        <f t="shared" si="33"/>
        <v>-14042.6</v>
      </c>
      <c r="EF42" s="40">
        <f t="shared" si="33"/>
        <v>-16406.05</v>
      </c>
      <c r="EG42" s="40">
        <f t="shared" si="33"/>
        <v>-14042.6</v>
      </c>
      <c r="EH42" s="40">
        <f t="shared" si="33"/>
        <v>-32116.91</v>
      </c>
      <c r="EI42" s="40">
        <f aca="true" t="shared" si="34" ref="EI42:EU42">EI37+EI39+EI41</f>
        <v>-14042.6</v>
      </c>
      <c r="EJ42" s="40">
        <f t="shared" si="34"/>
        <v>-14042.6</v>
      </c>
      <c r="EK42" s="40">
        <f t="shared" si="34"/>
        <v>-14042.6</v>
      </c>
      <c r="EL42" s="40">
        <f t="shared" si="34"/>
        <v>-14042.6</v>
      </c>
      <c r="EM42" s="40">
        <f t="shared" si="34"/>
        <v>-14042.6</v>
      </c>
      <c r="EN42" s="40">
        <f t="shared" si="34"/>
        <v>-188948.96000000002</v>
      </c>
      <c r="EO42" s="40">
        <f t="shared" si="34"/>
        <v>-14042.6</v>
      </c>
      <c r="EP42" s="40">
        <f t="shared" si="34"/>
        <v>-14042.6</v>
      </c>
      <c r="EQ42" s="40">
        <f t="shared" si="34"/>
        <v>-14042.6</v>
      </c>
      <c r="ER42" s="40">
        <f t="shared" si="34"/>
        <v>-14042.6</v>
      </c>
      <c r="ES42" s="40">
        <f t="shared" si="34"/>
        <v>-14042.6</v>
      </c>
      <c r="ET42" s="40">
        <f t="shared" si="34"/>
        <v>-14042.6</v>
      </c>
      <c r="EU42" s="40">
        <f t="shared" si="34"/>
        <v>-720</v>
      </c>
      <c r="EV42" s="40">
        <f aca="true" t="shared" si="35" ref="EV42:FA42">EV37+EV39+EV41</f>
        <v>-81879.06</v>
      </c>
      <c r="EW42" s="40">
        <f t="shared" si="35"/>
        <v>-720</v>
      </c>
      <c r="EX42" s="40">
        <f t="shared" si="35"/>
        <v>-2944.6</v>
      </c>
      <c r="EY42" s="40">
        <f t="shared" si="35"/>
        <v>-2984.34</v>
      </c>
      <c r="EZ42" s="40">
        <f t="shared" si="35"/>
        <v>-2964.47</v>
      </c>
      <c r="FA42" s="40">
        <f t="shared" si="35"/>
        <v>-176468.07</v>
      </c>
      <c r="FB42" s="37">
        <f>FB33+FB35+FB37+FB39+FB41</f>
        <v>-110149.34</v>
      </c>
      <c r="FC42" s="37">
        <f>FC33+FC35+FC37+FC39+FC41</f>
        <v>-2964.47</v>
      </c>
      <c r="FD42" s="37">
        <f aca="true" t="shared" si="36" ref="FD42:FM42">FD33+FD35+FD37+FD39+FD41</f>
        <v>-2964.47</v>
      </c>
      <c r="FE42" s="37">
        <f t="shared" si="36"/>
        <v>-684.16</v>
      </c>
      <c r="FF42" s="37">
        <f t="shared" si="36"/>
        <v>-2492.26</v>
      </c>
      <c r="FG42" s="37">
        <f t="shared" si="36"/>
        <v>-1246.13</v>
      </c>
      <c r="FH42" s="37">
        <f t="shared" si="36"/>
        <v>0</v>
      </c>
      <c r="FI42" s="37">
        <f t="shared" si="36"/>
        <v>0</v>
      </c>
      <c r="FJ42" s="37">
        <f t="shared" si="36"/>
        <v>0</v>
      </c>
      <c r="FK42" s="37">
        <f t="shared" si="36"/>
        <v>0</v>
      </c>
      <c r="FL42" s="37">
        <f t="shared" si="36"/>
        <v>0</v>
      </c>
      <c r="FM42" s="37">
        <f t="shared" si="36"/>
        <v>0</v>
      </c>
      <c r="FN42" s="40">
        <f>FN37+FN39+FN41</f>
        <v>-120500.82999999999</v>
      </c>
      <c r="FO42" s="40">
        <f>FO37+FO39+FO41</f>
        <v>1493604031.4199998</v>
      </c>
    </row>
    <row r="43" spans="1:171"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7" ref="O43:U43">O16+O25+O36+O42</f>
        <v>445237.17000000004</v>
      </c>
      <c r="P43" s="45">
        <f t="shared" si="37"/>
        <v>1382944.98</v>
      </c>
      <c r="Q43" s="45">
        <f t="shared" si="37"/>
        <v>14721618.740000002</v>
      </c>
      <c r="R43" s="42">
        <f t="shared" si="37"/>
        <v>3465589.11</v>
      </c>
      <c r="S43" s="42">
        <f t="shared" si="37"/>
        <v>43386484.5</v>
      </c>
      <c r="T43" s="42">
        <f t="shared" si="37"/>
        <v>65574897.04000001</v>
      </c>
      <c r="U43" s="42">
        <f t="shared" si="37"/>
        <v>9272100.71</v>
      </c>
      <c r="V43" s="42"/>
      <c r="W43" s="42"/>
      <c r="X43" s="42"/>
      <c r="Y43" s="42"/>
      <c r="Z43" s="42"/>
      <c r="AA43" s="42">
        <f>SUM(AA16,AA25,AA36,AA42)</f>
        <v>399720059.19</v>
      </c>
      <c r="AB43" s="42">
        <f aca="true" t="shared" si="38" ref="AB43:BF43">SUM(AB16,AB25,AB36,AB42)</f>
        <v>3600127.7399999998</v>
      </c>
      <c r="AC43" s="42">
        <f t="shared" si="38"/>
        <v>25721747.7</v>
      </c>
      <c r="AD43" s="42">
        <f t="shared" si="38"/>
        <v>23550954.36</v>
      </c>
      <c r="AE43" s="42">
        <f t="shared" si="38"/>
        <v>22755289.909999996</v>
      </c>
      <c r="AF43" s="42">
        <f t="shared" si="38"/>
        <v>25111877.15</v>
      </c>
      <c r="AG43" s="42">
        <f t="shared" si="38"/>
        <v>37057948.92</v>
      </c>
      <c r="AH43" s="42">
        <f t="shared" si="38"/>
        <v>30729406.87</v>
      </c>
      <c r="AI43" s="42">
        <f t="shared" si="38"/>
        <v>35393764.5</v>
      </c>
      <c r="AJ43" s="42">
        <f t="shared" si="38"/>
        <v>21644218.75</v>
      </c>
      <c r="AK43" s="42">
        <f t="shared" si="38"/>
        <v>41516959.97</v>
      </c>
      <c r="AL43" s="42">
        <f t="shared" si="38"/>
        <v>34689159.65</v>
      </c>
      <c r="AM43" s="42">
        <f t="shared" si="38"/>
        <v>76269761.37</v>
      </c>
      <c r="AN43" s="42">
        <f>SUM(AN16,AN25,AN36,AN42)</f>
        <v>378041216.89</v>
      </c>
      <c r="AO43" s="42">
        <f t="shared" si="38"/>
        <v>15881719.029999997</v>
      </c>
      <c r="AP43" s="42">
        <f>SUM(AP16,AP25,AP36,AP42)</f>
        <v>36934444.48</v>
      </c>
      <c r="AQ43" s="42">
        <f>SUM(AQ16,AQ25,AQ36,AQ42)</f>
        <v>36995970.849999994</v>
      </c>
      <c r="AR43" s="42">
        <f>SUM(AR16,AR25,AR36,AR42)</f>
        <v>26145025.56</v>
      </c>
      <c r="AS43" s="42">
        <f t="shared" si="38"/>
        <v>44863393.699999996</v>
      </c>
      <c r="AT43" s="42">
        <f t="shared" si="38"/>
        <v>43546786.029999994</v>
      </c>
      <c r="AU43" s="42">
        <f>SUM(AU16,AU25,AU36,AU42)</f>
        <v>58295120.32</v>
      </c>
      <c r="AV43" s="42">
        <f t="shared" si="38"/>
        <v>54859328.12</v>
      </c>
      <c r="AW43" s="42">
        <f t="shared" si="38"/>
        <v>51903666.13</v>
      </c>
      <c r="AX43" s="42">
        <f t="shared" si="38"/>
        <v>77415549.23</v>
      </c>
      <c r="AY43" s="42">
        <f t="shared" si="38"/>
        <v>51523306.440000005</v>
      </c>
      <c r="AZ43" s="42">
        <f t="shared" si="38"/>
        <v>150956081.63</v>
      </c>
      <c r="BA43" s="42">
        <f>SUM(BA16,BA25,BA36,BA42)</f>
        <v>649320391.52</v>
      </c>
      <c r="BB43" s="42">
        <f t="shared" si="38"/>
        <v>1050550.870000001</v>
      </c>
      <c r="BC43" s="42">
        <f t="shared" si="38"/>
        <v>32291615.630000003</v>
      </c>
      <c r="BD43" s="42">
        <f t="shared" si="38"/>
        <v>34648597.96</v>
      </c>
      <c r="BE43" s="42">
        <f t="shared" si="38"/>
        <v>56777823.65</v>
      </c>
      <c r="BF43" s="42">
        <f t="shared" si="38"/>
        <v>52243084.28</v>
      </c>
      <c r="BG43" s="42">
        <f aca="true" t="shared" si="39" ref="BG43:BZ43">SUM(BG16,BG25,BG36,BG42)</f>
        <v>40626731.49</v>
      </c>
      <c r="BH43" s="42">
        <f t="shared" si="39"/>
        <v>35277646.79</v>
      </c>
      <c r="BI43" s="42">
        <f t="shared" si="39"/>
        <v>57925113.75000001</v>
      </c>
      <c r="BJ43" s="42">
        <f t="shared" si="39"/>
        <v>59205056.45</v>
      </c>
      <c r="BK43" s="42">
        <f t="shared" si="39"/>
        <v>67695730.39999999</v>
      </c>
      <c r="BL43" s="42">
        <f t="shared" si="39"/>
        <v>57913546.26</v>
      </c>
      <c r="BM43" s="42">
        <f t="shared" si="39"/>
        <v>109585858.16</v>
      </c>
      <c r="BN43" s="42">
        <f t="shared" si="39"/>
        <v>605241355.6899999</v>
      </c>
      <c r="BO43" s="42">
        <f t="shared" si="39"/>
        <v>25435019.32</v>
      </c>
      <c r="BP43" s="42">
        <f t="shared" si="39"/>
        <v>54640131.93000001</v>
      </c>
      <c r="BQ43" s="42">
        <f t="shared" si="39"/>
        <v>50093268.46000001</v>
      </c>
      <c r="BR43" s="42">
        <f t="shared" si="39"/>
        <v>40604894.86</v>
      </c>
      <c r="BS43" s="42">
        <f t="shared" si="39"/>
        <v>61826145.07000001</v>
      </c>
      <c r="BT43" s="42">
        <f t="shared" si="39"/>
        <v>74264046.91</v>
      </c>
      <c r="BU43" s="42">
        <f t="shared" si="39"/>
        <v>48022214.39</v>
      </c>
      <c r="BV43" s="42">
        <f t="shared" si="39"/>
        <v>47400371.14</v>
      </c>
      <c r="BW43" s="42">
        <f t="shared" si="39"/>
        <v>54121103.69</v>
      </c>
      <c r="BX43" s="42">
        <f t="shared" si="39"/>
        <v>38167695.67</v>
      </c>
      <c r="BY43" s="42">
        <f>SUM(BY16,BY25,BY36,BY42)</f>
        <v>67918161.33</v>
      </c>
      <c r="BZ43" s="42">
        <f t="shared" si="39"/>
        <v>123019216.29</v>
      </c>
      <c r="CA43" s="42">
        <f>SUM(CA16,CA25,CA36,CA42)</f>
        <v>685512269.06</v>
      </c>
      <c r="CB43" s="93">
        <f>SUM(CB16,CB25,CB36,CB42)</f>
        <v>21770541.34</v>
      </c>
      <c r="CC43" s="93">
        <f aca="true" t="shared" si="40" ref="CC43:CL43">SUM(CC16,CC25,CC36,CC42)</f>
        <v>62616545.089999996</v>
      </c>
      <c r="CD43" s="93">
        <f t="shared" si="40"/>
        <v>57217574.769999996</v>
      </c>
      <c r="CE43" s="93">
        <f t="shared" si="40"/>
        <v>59663426.14</v>
      </c>
      <c r="CF43" s="93">
        <f t="shared" si="40"/>
        <v>30207366.52</v>
      </c>
      <c r="CG43" s="93">
        <f t="shared" si="40"/>
        <v>52544997.29</v>
      </c>
      <c r="CH43" s="93">
        <f t="shared" si="40"/>
        <v>49371764.129999995</v>
      </c>
      <c r="CI43" s="93">
        <f t="shared" si="40"/>
        <v>63312390.58</v>
      </c>
      <c r="CJ43" s="93">
        <f t="shared" si="40"/>
        <v>61583653.68</v>
      </c>
      <c r="CK43" s="93">
        <f t="shared" si="40"/>
        <v>73026487.69</v>
      </c>
      <c r="CL43" s="93">
        <f t="shared" si="40"/>
        <v>83275438.22</v>
      </c>
      <c r="CM43" s="93">
        <f aca="true" t="shared" si="41" ref="CM43:DM43">SUM(CM16,CM25,CM36,CM42)</f>
        <v>159132707.9</v>
      </c>
      <c r="CN43" s="93">
        <f t="shared" si="41"/>
        <v>773722893.3499999</v>
      </c>
      <c r="CO43" s="93">
        <f t="shared" si="41"/>
        <v>45004282.4</v>
      </c>
      <c r="CP43" s="93">
        <f t="shared" si="41"/>
        <v>57050159.53</v>
      </c>
      <c r="CQ43" s="93">
        <f t="shared" si="41"/>
        <v>79906586.53</v>
      </c>
      <c r="CR43" s="93">
        <f t="shared" si="41"/>
        <v>53587022.84</v>
      </c>
      <c r="CS43" s="93">
        <f t="shared" si="41"/>
        <v>44524065.51</v>
      </c>
      <c r="CT43" s="93">
        <f t="shared" si="41"/>
        <v>52268591.269999996</v>
      </c>
      <c r="CU43" s="93">
        <f t="shared" si="41"/>
        <v>56657290.01</v>
      </c>
      <c r="CV43" s="93">
        <f t="shared" si="41"/>
        <v>43524091.39</v>
      </c>
      <c r="CW43" s="93">
        <f t="shared" si="41"/>
        <v>63959144.18</v>
      </c>
      <c r="CX43" s="93">
        <f t="shared" si="41"/>
        <v>60069598.69</v>
      </c>
      <c r="CY43" s="93">
        <f t="shared" si="41"/>
        <v>59437862.39</v>
      </c>
      <c r="CZ43" s="93">
        <f t="shared" si="41"/>
        <v>90243596.59</v>
      </c>
      <c r="DA43" s="93">
        <f>SUM(DA16,DA25,DA36,DA42)</f>
        <v>706232291.33</v>
      </c>
      <c r="DB43" s="93">
        <f>SUM(DB16,DB25,DB36,DB42)</f>
        <v>51544846.34</v>
      </c>
      <c r="DC43" s="93">
        <f t="shared" si="41"/>
        <v>65731336.39</v>
      </c>
      <c r="DD43" s="93">
        <f t="shared" si="41"/>
        <v>109490511.82</v>
      </c>
      <c r="DE43" s="93">
        <f t="shared" si="41"/>
        <v>102859461.22999999</v>
      </c>
      <c r="DF43" s="93">
        <f t="shared" si="41"/>
        <v>-560</v>
      </c>
      <c r="DG43" s="93">
        <f t="shared" si="41"/>
        <v>-1878373.29</v>
      </c>
      <c r="DH43" s="93">
        <f t="shared" si="41"/>
        <v>-1220</v>
      </c>
      <c r="DI43" s="93">
        <f t="shared" si="41"/>
        <v>-720</v>
      </c>
      <c r="DJ43" s="93">
        <f t="shared" si="41"/>
        <v>-14991164.62</v>
      </c>
      <c r="DK43" s="93">
        <f t="shared" si="41"/>
        <v>-208678.78</v>
      </c>
      <c r="DL43" s="93">
        <f t="shared" si="41"/>
        <v>-4806.13</v>
      </c>
      <c r="DM43" s="93">
        <f t="shared" si="41"/>
        <v>-4002.15</v>
      </c>
      <c r="DN43" s="93">
        <f>SUM(DN16,DN25,DN36,DN42)</f>
        <v>312536630.81</v>
      </c>
      <c r="DO43" s="93">
        <f>SUM(DO16,DO25,DO36,DO42)</f>
        <v>-302730.23</v>
      </c>
      <c r="DP43" s="93">
        <f aca="true" t="shared" si="42" ref="DP43:DZ43">SUM(DP16,DP25,DP36,DP42)</f>
        <v>-4719.2</v>
      </c>
      <c r="DQ43" s="93">
        <f t="shared" si="42"/>
        <v>-1217656.99</v>
      </c>
      <c r="DR43" s="93">
        <f t="shared" si="42"/>
        <v>-50839.69</v>
      </c>
      <c r="DS43" s="93">
        <f t="shared" si="42"/>
        <v>-1220</v>
      </c>
      <c r="DT43" s="93">
        <f t="shared" si="42"/>
        <v>-8731.15</v>
      </c>
      <c r="DU43" s="93">
        <f t="shared" si="42"/>
        <v>-18178.33</v>
      </c>
      <c r="DV43" s="93">
        <f t="shared" si="42"/>
        <v>-33282.91</v>
      </c>
      <c r="DW43" s="93">
        <f t="shared" si="42"/>
        <v>-717511.0599999999</v>
      </c>
      <c r="DX43" s="93">
        <f t="shared" si="42"/>
        <v>-17402.05</v>
      </c>
      <c r="DY43" s="93">
        <f t="shared" si="42"/>
        <v>-15282.050000000001</v>
      </c>
      <c r="DZ43" s="93">
        <f t="shared" si="42"/>
        <v>-16647.69</v>
      </c>
      <c r="EA43" s="93">
        <f>SUM(EA16,EA25,EA36,EA42)</f>
        <v>-2404201.35</v>
      </c>
      <c r="EB43" s="93">
        <f>SUM(EB16,EB25,EB36,EB42)</f>
        <v>-18107.18</v>
      </c>
      <c r="EC43" s="93">
        <f aca="true" t="shared" si="43" ref="EC43:EM43">SUM(EC16,EC25,EC36,EC42)</f>
        <v>-14542.6</v>
      </c>
      <c r="ED43" s="93">
        <f t="shared" si="43"/>
        <v>-140204.4</v>
      </c>
      <c r="EE43" s="93">
        <f t="shared" si="43"/>
        <v>-18042.6</v>
      </c>
      <c r="EF43" s="93">
        <f t="shared" si="43"/>
        <v>-16906.05</v>
      </c>
      <c r="EG43" s="93">
        <f t="shared" si="43"/>
        <v>-14542.6</v>
      </c>
      <c r="EH43" s="93">
        <f t="shared" si="43"/>
        <v>-36116.91</v>
      </c>
      <c r="EI43" s="93">
        <f t="shared" si="43"/>
        <v>-14542.6</v>
      </c>
      <c r="EJ43" s="93">
        <f t="shared" si="43"/>
        <v>-14943.33</v>
      </c>
      <c r="EK43" s="93">
        <f t="shared" si="43"/>
        <v>-18042.6</v>
      </c>
      <c r="EL43" s="93">
        <f t="shared" si="43"/>
        <v>-14542.6</v>
      </c>
      <c r="EM43" s="93">
        <f t="shared" si="43"/>
        <v>-14578.69</v>
      </c>
      <c r="EN43" s="93">
        <f>SUM(EN16,EN25,EN36,EN42)</f>
        <v>-335112.16000000003</v>
      </c>
      <c r="EO43" s="93">
        <f>SUM(EO16,EO25,EO36,EO42)</f>
        <v>-18247.6</v>
      </c>
      <c r="EP43" s="93">
        <f aca="true" t="shared" si="44" ref="EP43:EZ43">SUM(EP16,EP25,EP36,EP42)</f>
        <v>-14772.310000000001</v>
      </c>
      <c r="EQ43" s="93">
        <f t="shared" si="44"/>
        <v>-14640.33</v>
      </c>
      <c r="ER43" s="93">
        <f t="shared" si="44"/>
        <v>-79197.49</v>
      </c>
      <c r="ES43" s="93">
        <f t="shared" si="44"/>
        <v>-14742.6</v>
      </c>
      <c r="ET43" s="93">
        <f t="shared" si="44"/>
        <v>-14742.6</v>
      </c>
      <c r="EU43" s="93">
        <f t="shared" si="44"/>
        <v>-6928.16</v>
      </c>
      <c r="EV43" s="93">
        <f t="shared" si="44"/>
        <v>-83983.29</v>
      </c>
      <c r="EW43" s="93">
        <f t="shared" si="44"/>
        <v>-634895.07</v>
      </c>
      <c r="EX43" s="93">
        <f t="shared" si="44"/>
        <v>-11172.039999999999</v>
      </c>
      <c r="EY43" s="93">
        <f t="shared" si="44"/>
        <v>-4908.48</v>
      </c>
      <c r="EZ43" s="93">
        <f t="shared" si="44"/>
        <v>-571222.57</v>
      </c>
      <c r="FA43" s="93">
        <f aca="true" t="shared" si="45" ref="FA43:FF43">SUM(FA16,FA25,FA36,FA42)</f>
        <v>-1469452.54</v>
      </c>
      <c r="FB43" s="93">
        <f t="shared" si="45"/>
        <v>-111149.34</v>
      </c>
      <c r="FC43" s="93">
        <f t="shared" si="45"/>
        <v>-4464.469999999999</v>
      </c>
      <c r="FD43" s="93">
        <f t="shared" si="45"/>
        <v>-3766.16</v>
      </c>
      <c r="FE43" s="93">
        <f t="shared" si="45"/>
        <v>-8113.5599999999995</v>
      </c>
      <c r="FF43" s="93">
        <f t="shared" si="45"/>
        <v>-5697.91</v>
      </c>
      <c r="FG43" s="93"/>
      <c r="FH43" s="93"/>
      <c r="FI43" s="93"/>
      <c r="FJ43" s="93"/>
      <c r="FK43" s="93"/>
      <c r="FL43" s="93"/>
      <c r="FM43" s="93"/>
      <c r="FN43" s="93">
        <f>SUM(FN16,FN25,FN36,FN42)</f>
        <v>-143684.94</v>
      </c>
      <c r="FO43" s="43">
        <f>SUM(FO16,FO25,FO36,FO42)</f>
        <v>4590101727.22</v>
      </c>
    </row>
    <row r="44" s="23" customFormat="1" ht="12.75"/>
    <row r="45" s="23" customFormat="1" ht="12.75">
      <c r="AQ45" s="59"/>
    </row>
    <row r="46" spans="41:46" s="23" customFormat="1" ht="12.75">
      <c r="AO46" s="61"/>
      <c r="AP46" s="61"/>
      <c r="AQ46" s="61"/>
      <c r="AR46" s="61"/>
      <c r="AS46" s="61"/>
      <c r="AT46" s="61"/>
    </row>
    <row r="47" spans="41:171" s="23" customFormat="1" ht="12.75">
      <c r="AO47" s="61"/>
      <c r="AP47" s="61"/>
      <c r="AQ47" s="61"/>
      <c r="AR47" s="62"/>
      <c r="AS47" s="61"/>
      <c r="AT47" s="61"/>
      <c r="BX47" s="59"/>
      <c r="FO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71" s="23" customFormat="1" ht="12.75">
      <c r="AO52" s="61"/>
      <c r="AP52" s="61"/>
      <c r="AQ52" s="63"/>
      <c r="AR52" s="61"/>
      <c r="AS52" s="61"/>
      <c r="AT52" s="61"/>
      <c r="FO52" s="59"/>
    </row>
    <row r="53" spans="41:170" s="23" customFormat="1" ht="12.75">
      <c r="AO53" s="61"/>
      <c r="AP53" s="61"/>
      <c r="AQ53" s="63"/>
      <c r="AR53" s="61"/>
      <c r="AS53" s="61"/>
      <c r="AT53" s="61"/>
      <c r="DN53" s="59"/>
      <c r="EA53" s="59"/>
      <c r="EN53" s="59"/>
      <c r="FA53" s="59"/>
      <c r="FB53" s="59"/>
      <c r="FC53" s="59"/>
      <c r="FD53" s="59"/>
      <c r="FE53" s="59"/>
      <c r="FF53" s="59"/>
      <c r="FG53" s="59"/>
      <c r="FH53" s="59"/>
      <c r="FI53" s="59"/>
      <c r="FJ53" s="59"/>
      <c r="FK53" s="59"/>
      <c r="FL53" s="59"/>
      <c r="FM53" s="59"/>
      <c r="FN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79" s="23" customFormat="1" ht="12.75">
      <c r="AO63" s="61"/>
      <c r="AP63" s="61"/>
      <c r="AQ63" s="61"/>
      <c r="AR63" s="61"/>
      <c r="AS63" s="61"/>
      <c r="AT63" s="61"/>
      <c r="BN63" s="59"/>
      <c r="CA63" s="59"/>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1:FO1"/>
    <mergeCell ref="A19:FO19"/>
    <mergeCell ref="A21:FO21"/>
    <mergeCell ref="A6:FO6"/>
    <mergeCell ref="A10:FO10"/>
    <mergeCell ref="A14:FO14"/>
    <mergeCell ref="B4:FO4"/>
    <mergeCell ref="A8:FO8"/>
    <mergeCell ref="A12:FO12"/>
    <mergeCell ref="A40:FO40"/>
    <mergeCell ref="B26:FO26"/>
    <mergeCell ref="B17:FO17"/>
    <mergeCell ref="A34:FO34"/>
    <mergeCell ref="A32:FO32"/>
    <mergeCell ref="A28:FO28"/>
    <mergeCell ref="A30:FO30"/>
    <mergeCell ref="A38:FO38"/>
    <mergeCell ref="A23:FO23"/>
  </mergeCells>
  <printOptions/>
  <pageMargins left="0.75" right="0.75" top="1" bottom="1" header="0.5" footer="0.5"/>
  <pageSetup fitToHeight="1" fitToWidth="1" orientation="portrait" paperSize="9" scale="1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C6" sqref="C6"/>
    </sheetView>
  </sheetViews>
  <sheetFormatPr defaultColWidth="9.140625" defaultRowHeight="12.75"/>
  <cols>
    <col min="1" max="1" width="24.7109375" style="0" customWidth="1"/>
    <col min="2" max="2" width="27.7109375" style="0" customWidth="1"/>
    <col min="3" max="3" width="22.28125" style="0" customWidth="1"/>
    <col min="4" max="4" width="12.57421875" style="0" customWidth="1"/>
  </cols>
  <sheetData>
    <row r="1" spans="1:7" ht="15">
      <c r="A1" s="155" t="s">
        <v>113</v>
      </c>
      <c r="B1" s="155"/>
      <c r="C1" s="77"/>
      <c r="D1" s="77"/>
      <c r="E1" s="77"/>
      <c r="F1" s="77"/>
      <c r="G1" s="77"/>
    </row>
    <row r="2" spans="1:2" ht="12.75">
      <c r="A2" s="156"/>
      <c r="B2" s="156"/>
    </row>
    <row r="3" spans="1:2" ht="24" customHeight="1">
      <c r="A3" s="81" t="s">
        <v>71</v>
      </c>
      <c r="B3" s="79">
        <f>'saņemts 2007-2013'!F79-'izmaksāts 2007-2013'!FO16</f>
        <v>-49603610.890000105</v>
      </c>
    </row>
    <row r="4" spans="1:2" ht="24" customHeight="1">
      <c r="A4" s="81" t="s">
        <v>72</v>
      </c>
      <c r="B4" s="79">
        <f>'saņemts 2007-2013'!F136-'izmaksāts 2007-2013'!FO25</f>
        <v>-69212346.00999999</v>
      </c>
    </row>
    <row r="5" spans="1:2" ht="24" customHeight="1">
      <c r="A5" s="81" t="s">
        <v>74</v>
      </c>
      <c r="B5" s="79">
        <f>'saņemts 2007-2013'!F268-'izmaksāts 2007-2013'!FO36</f>
        <v>12989342.100000381</v>
      </c>
    </row>
    <row r="6" spans="1:2" ht="24" customHeight="1">
      <c r="A6" s="81" t="s">
        <v>73</v>
      </c>
      <c r="B6" s="79">
        <f>'saņemts 2007-2013'!F201-'izmaksāts 2007-2013'!FO42</f>
        <v>46172521.5800004</v>
      </c>
    </row>
    <row r="7" spans="1:2" ht="24" customHeight="1">
      <c r="A7" s="80" t="s">
        <v>75</v>
      </c>
      <c r="B7" s="78">
        <f>B3+B4+B5+B6</f>
        <v>-59654093.21999931</v>
      </c>
    </row>
    <row r="10" spans="1:2" ht="12" customHeight="1">
      <c r="A10" s="157" t="s">
        <v>76</v>
      </c>
      <c r="B10" s="157"/>
    </row>
    <row r="11" spans="1:2" ht="12.75">
      <c r="A11" s="157"/>
      <c r="B11" s="157"/>
    </row>
    <row r="12" spans="1:2" ht="12.75">
      <c r="A12" s="157"/>
      <c r="B12" s="157"/>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Baiba Svīķe</cp:lastModifiedBy>
  <cp:lastPrinted>2020-03-05T13:20:40Z</cp:lastPrinted>
  <dcterms:created xsi:type="dcterms:W3CDTF">2008-04-08T06:38:59Z</dcterms:created>
  <dcterms:modified xsi:type="dcterms:W3CDTF">2020-07-08T17:27:58Z</dcterms:modified>
  <cp:category/>
  <cp:version/>
  <cp:contentType/>
  <cp:contentStatus/>
</cp:coreProperties>
</file>