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105" windowWidth="14325" windowHeight="12435" activeTab="1"/>
  </bookViews>
  <sheets>
    <sheet name="saņemts 2014-2020" sheetId="1" r:id="rId1"/>
    <sheet name="izmaksāts 2014-2020" sheetId="2" r:id="rId2"/>
    <sheet name="saņemts - izmaksāts" sheetId="3" r:id="rId3"/>
  </sheets>
  <definedNames/>
  <calcPr fullCalcOnLoad="1"/>
</workbook>
</file>

<file path=xl/sharedStrings.xml><?xml version="1.0" encoding="utf-8"?>
<sst xmlns="http://schemas.openxmlformats.org/spreadsheetml/2006/main" count="303" uniqueCount="105">
  <si>
    <t>Maksājuma  saņemšanas datums</t>
  </si>
  <si>
    <t>Saņemtā summa</t>
  </si>
  <si>
    <t>Maksājuma veids</t>
  </si>
  <si>
    <t>ESF</t>
  </si>
  <si>
    <t>KF</t>
  </si>
  <si>
    <t>ERAF</t>
  </si>
  <si>
    <t>Janvāris</t>
  </si>
  <si>
    <t>Februāris</t>
  </si>
  <si>
    <t>Marts</t>
  </si>
  <si>
    <t>Aprīlis</t>
  </si>
  <si>
    <t>Jūnijs</t>
  </si>
  <si>
    <t>Jūlijs</t>
  </si>
  <si>
    <t>Augusts</t>
  </si>
  <si>
    <t>Septembris</t>
  </si>
  <si>
    <t>Oktobris</t>
  </si>
  <si>
    <t>Novembris</t>
  </si>
  <si>
    <t>Decembris</t>
  </si>
  <si>
    <t>Kopā uz atskaites datumu</t>
  </si>
  <si>
    <t>Kopā fondi</t>
  </si>
  <si>
    <t>1DP ESF</t>
  </si>
  <si>
    <t>KOPĀ</t>
  </si>
  <si>
    <t>* atlikums, kas veidojas no Eiropas Komisjas saņemtajiem ES finsansējuma līdzekļiem atņemot veiktās atmaksas ES fondu finansējuma saņēmējam jeb uzņemtās saistības vai prasības pret Eiropas Komisiju</t>
  </si>
  <si>
    <t>Maijs</t>
  </si>
  <si>
    <t>Kopā  ESF</t>
  </si>
  <si>
    <t>Kopā  KF</t>
  </si>
  <si>
    <t>Kopā  ERAF</t>
  </si>
  <si>
    <t>Kopā   ESF</t>
  </si>
  <si>
    <t>JNI</t>
  </si>
  <si>
    <t>Kopā  JNI</t>
  </si>
  <si>
    <t xml:space="preserve">"Izaugsme un nodarbinātība"
</t>
  </si>
  <si>
    <t>2015.g.</t>
  </si>
  <si>
    <t>Kopā JNI</t>
  </si>
  <si>
    <t>Darbības programma</t>
  </si>
  <si>
    <t>Fonds</t>
  </si>
  <si>
    <t>1DP ERAF</t>
  </si>
  <si>
    <t>1DP KF</t>
  </si>
  <si>
    <t>1DP JNI</t>
  </si>
  <si>
    <t>sākotnējais avanss</t>
  </si>
  <si>
    <t xml:space="preserve">Darbības programmas "Izaugsme un nodarbinātība" </t>
  </si>
  <si>
    <t>3. Prioritārais virziens "Mazo un vidējo komersantu konkurētspēja"</t>
  </si>
  <si>
    <t>7. Prioritārais virziens "Nodarbinātība un darbaspēka mobilitāte"</t>
  </si>
  <si>
    <t>8. Prioritārais virziens "Izglītība, prasmes un mūžizglītība"</t>
  </si>
  <si>
    <t>9. Prioritārais virziens "Sociālā iekļaušana un nabadzības apkarošana"</t>
  </si>
  <si>
    <t>10. Prioritārais virziens "Tehniskā palīdzība “Atbalsts ESF ieviešanai un vadībai”"</t>
  </si>
  <si>
    <t xml:space="preserve"> Darbības programmas "Izaugsme un nodarbinātība" </t>
  </si>
  <si>
    <t>1. Prioritārais virziens "Pētniecība, tehnoloģiju attīstība un inovācijas"</t>
  </si>
  <si>
    <t>2. Prioritārais virziens "IKT pieejamība, e-pārvalde un pakalpojumi"</t>
  </si>
  <si>
    <t>3. Prioritārais virziens "Mazo un vidējo komersantu konkurētspēja"</t>
  </si>
  <si>
    <t>4. Prioritārais virziens "Pāreja uz ekonomiku ar zemu oglekļa emisijas līmeni visās nozarēs"</t>
  </si>
  <si>
    <t>5. Prioritārais virziens "Vides aizsardzība un resursu izmantošanas efektivitāte"</t>
  </si>
  <si>
    <t>6. Prioritārais virziens "Ilgtspējīga transporta sistēma"</t>
  </si>
  <si>
    <t>8. Prioritārais virziens  "Izglītība, prasmes un mūžizglītība"</t>
  </si>
  <si>
    <t>11. Prioritārais virziens "Tehniskā palīdzība “ Atbalsts ERAF ieviešanai un vadībai”"</t>
  </si>
  <si>
    <t>12. Prioritārais virziens "Tehniskā palīdzība “ Atbalsts KF ieviešanai un vadībai”"</t>
  </si>
  <si>
    <t>2016.g.</t>
  </si>
  <si>
    <t>papildus sākotnējais avanss</t>
  </si>
  <si>
    <t>7. Prioritārais virziens "Nodarbinātība un darbaspēka mobilitāte" (JNI)</t>
  </si>
  <si>
    <t>* Saņemtais starpposma maksājums ir mazāks nekā pieprasītais, jo atbilstoši Eiropas Parlamenta un Padomes regulas (ES) Nr. 1303/2013 130. pantam, EK  maksā 90% no pieprasītā finansējuma</t>
  </si>
  <si>
    <t xml:space="preserve">** Pēdējais satrpposma maksājums par grāmatvedības gadu  no 01.07.2015. -30.06.2016. Atbilstoši Eiropas Parlamenta un Padomes Regulas (ES) Nr. 1303/2013  un EK vadlīniju  nosacījumiem sertifikācijas iestāde iesniedz EK pēdējo starpposma maksājuma pieteikumu neatkarīgi no tā, vai pārskata periodā ir vai nav veikti izdevumi. ERAF un JNI ietvaros ar pēdējo strapposma maksājuma pieteikumu jauni izdevumi netika deklarēti, līdz ar to līdzekļi netika pieprasīti. </t>
  </si>
  <si>
    <t>2017.g.</t>
  </si>
  <si>
    <t>*** tiek ieskaitīta starpība satrp Kontu slēguma summu un ikgadējā avansa summu</t>
  </si>
  <si>
    <t>starpposma maksājums 2GG*</t>
  </si>
  <si>
    <t>pēdējais starpposma maksājums 2GG**</t>
  </si>
  <si>
    <t>starpposma maksājums 3GG*</t>
  </si>
  <si>
    <t>starpposma maksājums 4GG*</t>
  </si>
  <si>
    <t>ikgadējais avanss 3GG/kontu slēguma 2GG bilance ***</t>
  </si>
  <si>
    <t>ikgadējais avanss 2GG</t>
  </si>
  <si>
    <t>GG - Gramatvedības gads</t>
  </si>
  <si>
    <t>2018.g.</t>
  </si>
  <si>
    <t>pēdējais starpposma maksājums 4GG**</t>
  </si>
  <si>
    <t>ikgadējais avanss 4GG/kontu slēguma 3GG bilance ***</t>
  </si>
  <si>
    <t xml:space="preserve">kontu slēguma 3GG bilance </t>
  </si>
  <si>
    <t>ikgadējais avanss 4GG</t>
  </si>
  <si>
    <t>starpposma maksājums 5GG*</t>
  </si>
  <si>
    <t>2019.g.</t>
  </si>
  <si>
    <t>pēdējais starpposma maksājums 5GG**</t>
  </si>
  <si>
    <t>ikgadējais avanss 5GG</t>
  </si>
  <si>
    <t>atmaksa EK, pārrēkins par 4GG</t>
  </si>
  <si>
    <t>starpposma maksājums 6GG*</t>
  </si>
  <si>
    <t>2020.gads</t>
  </si>
  <si>
    <t xml:space="preserve">50% ikgadējais avanss 6GG </t>
  </si>
  <si>
    <t>pēdējais starpposma maksājums 6GG**</t>
  </si>
  <si>
    <t>starpposma maksājums 7GG*</t>
  </si>
  <si>
    <t>2021.gads</t>
  </si>
  <si>
    <t>pēdējais starpposma maksājums 7GG**</t>
  </si>
  <si>
    <t>"Izaugsme un nodarbinātība"</t>
  </si>
  <si>
    <t>ESF - REACT EU</t>
  </si>
  <si>
    <t>ikgadējais avanss 7GG/kontu slēguma 6GG bilance ***</t>
  </si>
  <si>
    <t>Kopā  ESF - REACT EU</t>
  </si>
  <si>
    <t>ERAF - REACT EU</t>
  </si>
  <si>
    <t>Kopā  ERAF - REACT EU</t>
  </si>
  <si>
    <t>ikgadējais avanss 7GG</t>
  </si>
  <si>
    <t>Kopā   ESF-REACT EU</t>
  </si>
  <si>
    <t>Kopā  ERAF-REACT EU</t>
  </si>
  <si>
    <t>1DP ESF-REACT EU</t>
  </si>
  <si>
    <t>1DP ERAF-REACT EU</t>
  </si>
  <si>
    <t xml:space="preserve">50% ikgadējais avanss 7GG </t>
  </si>
  <si>
    <t>starpposma maksājums 8GG*</t>
  </si>
  <si>
    <t>2022.gads</t>
  </si>
  <si>
    <t>Izmaksāts no ES fondiem, tai skaitā atgūtie līdzekļi, EUR uz 30.04.2022</t>
  </si>
  <si>
    <t>No EK pieprasītie un saņemtie ES fondu maksājumi, EUR uz 30.04.2022</t>
  </si>
  <si>
    <t>ES fondu atlikums EUR uz 30.04.2022*</t>
  </si>
  <si>
    <t>pēdējais starpposma maksājums 8GG*</t>
  </si>
  <si>
    <t>pēdējais starpposma maksājums 8GG**</t>
  </si>
  <si>
    <t>ikgadējais avanss 8GG</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</si>
</sst>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Ls&quot;\ #,##0;\-&quot;Ls&quot;\ #,##0"/>
    <numFmt numFmtId="167" formatCode="&quot;Ls&quot;\ #,##0;[Red]\-&quot;Ls&quot;\ #,##0"/>
    <numFmt numFmtId="168" formatCode="&quot;Ls&quot;\ #,##0.00;\-&quot;Ls&quot;\ #,##0.00"/>
    <numFmt numFmtId="169" formatCode="&quot;Ls&quot;\ #,##0.00;[Red]\-&quot;Ls&quot;\ #,##0.00"/>
    <numFmt numFmtId="170" formatCode="_-&quot;Ls&quot;\ * #,##0_-;\-&quot;Ls&quot;\ * #,##0_-;_-&quot;Ls&quot;\ * &quot;-&quot;_-;_-@_-"/>
    <numFmt numFmtId="171" formatCode="_-&quot;Ls&quot;\ * #,##0.00_-;\-&quot;Ls&quot;\ * #,##0.00_-;_-&quot;Ls&quot;\ *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52">
    <font>
      <sz val="10"/>
      <name val="Arial"/>
      <family val="0"/>
    </font>
    <font>
      <sz val="10"/>
      <name val="Times New Roman"/>
      <family val="1"/>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Baltic"/>
      <family val="1"/>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Baltic"/>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lightUp">
        <bgColor indexed="22"/>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thin"/>
      <right style="medium"/>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medium"/>
      <bottom style="medium"/>
    </border>
    <border>
      <left style="thin"/>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5">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Alignment="1">
      <alignment vertical="top" wrapText="1"/>
    </xf>
    <xf numFmtId="14" fontId="1" fillId="0" borderId="10" xfId="0" applyNumberFormat="1" applyFont="1" applyBorder="1" applyAlignment="1">
      <alignment horizontal="center"/>
    </xf>
    <xf numFmtId="4" fontId="1" fillId="0" borderId="11" xfId="0" applyNumberFormat="1" applyFont="1" applyFill="1" applyBorder="1" applyAlignment="1">
      <alignment horizontal="center"/>
    </xf>
    <xf numFmtId="0" fontId="1" fillId="0" borderId="12" xfId="0" applyFont="1" applyBorder="1" applyAlignment="1">
      <alignment horizontal="center"/>
    </xf>
    <xf numFmtId="14" fontId="1" fillId="0" borderId="11" xfId="0" applyNumberFormat="1" applyFont="1" applyBorder="1" applyAlignment="1">
      <alignment horizontal="center"/>
    </xf>
    <xf numFmtId="0" fontId="1" fillId="33" borderId="13" xfId="0" applyFont="1" applyFill="1" applyBorder="1" applyAlignment="1">
      <alignment/>
    </xf>
    <xf numFmtId="0" fontId="1" fillId="34" borderId="14" xfId="0" applyFont="1" applyFill="1" applyBorder="1" applyAlignment="1">
      <alignment horizontal="center"/>
    </xf>
    <xf numFmtId="0" fontId="1" fillId="34" borderId="15" xfId="0" applyFont="1" applyFill="1" applyBorder="1" applyAlignment="1">
      <alignment horizontal="center"/>
    </xf>
    <xf numFmtId="0" fontId="4" fillId="0" borderId="0" xfId="0" applyFont="1" applyAlignment="1">
      <alignment/>
    </xf>
    <xf numFmtId="0" fontId="5" fillId="0" borderId="16"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5" fillId="0" borderId="0" xfId="0" applyFont="1" applyAlignment="1">
      <alignment/>
    </xf>
    <xf numFmtId="0" fontId="5" fillId="0" borderId="18" xfId="0" applyFont="1" applyFill="1" applyBorder="1" applyAlignment="1">
      <alignmen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left" vertical="center" wrapText="1"/>
    </xf>
    <xf numFmtId="0" fontId="2" fillId="0" borderId="25" xfId="0" applyFont="1" applyFill="1" applyBorder="1" applyAlignment="1">
      <alignment horizontal="left" wrapText="1"/>
    </xf>
    <xf numFmtId="4" fontId="5" fillId="0" borderId="10" xfId="0" applyNumberFormat="1" applyFont="1" applyFill="1" applyBorder="1" applyAlignment="1">
      <alignment/>
    </xf>
    <xf numFmtId="0" fontId="6" fillId="0" borderId="26" xfId="0" applyFont="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35" borderId="27" xfId="0" applyFont="1" applyFill="1" applyBorder="1" applyAlignment="1">
      <alignment/>
    </xf>
    <xf numFmtId="4" fontId="6" fillId="35" borderId="28" xfId="0" applyNumberFormat="1" applyFont="1" applyFill="1" applyBorder="1" applyAlignment="1">
      <alignment/>
    </xf>
    <xf numFmtId="0" fontId="6" fillId="35" borderId="29" xfId="0" applyFont="1" applyFill="1" applyBorder="1" applyAlignment="1">
      <alignment/>
    </xf>
    <xf numFmtId="4" fontId="6" fillId="35" borderId="30" xfId="0" applyNumberFormat="1" applyFont="1" applyFill="1" applyBorder="1" applyAlignment="1">
      <alignment/>
    </xf>
    <xf numFmtId="0" fontId="7" fillId="33" borderId="27" xfId="0" applyFont="1" applyFill="1" applyBorder="1" applyAlignment="1">
      <alignment/>
    </xf>
    <xf numFmtId="4" fontId="7" fillId="33" borderId="31" xfId="0" applyNumberFormat="1" applyFont="1" applyFill="1" applyBorder="1" applyAlignment="1">
      <alignment/>
    </xf>
    <xf numFmtId="0" fontId="1" fillId="0" borderId="32" xfId="0" applyFont="1" applyBorder="1" applyAlignment="1">
      <alignment horizontal="center"/>
    </xf>
    <xf numFmtId="14" fontId="9" fillId="0" borderId="33" xfId="0" applyNumberFormat="1" applyFont="1" applyBorder="1" applyAlignment="1">
      <alignment horizontal="center"/>
    </xf>
    <xf numFmtId="4" fontId="5" fillId="0" borderId="0" xfId="0" applyNumberFormat="1" applyFont="1" applyAlignment="1">
      <alignment/>
    </xf>
    <xf numFmtId="0" fontId="1" fillId="33" borderId="34" xfId="0" applyFont="1" applyFill="1" applyBorder="1" applyAlignment="1">
      <alignment/>
    </xf>
    <xf numFmtId="14" fontId="1" fillId="0" borderId="35" xfId="0" applyNumberFormat="1" applyFont="1" applyBorder="1" applyAlignment="1">
      <alignment horizontal="center"/>
    </xf>
    <xf numFmtId="4" fontId="1" fillId="0" borderId="11" xfId="0" applyNumberFormat="1" applyFont="1" applyFill="1" applyBorder="1" applyAlignment="1">
      <alignment horizontal="center"/>
    </xf>
    <xf numFmtId="0" fontId="8" fillId="0" borderId="0" xfId="0" applyFont="1" applyBorder="1" applyAlignment="1">
      <alignment/>
    </xf>
    <xf numFmtId="209" fontId="11" fillId="16" borderId="10" xfId="0" applyNumberFormat="1" applyFont="1" applyFill="1" applyBorder="1" applyAlignment="1">
      <alignment/>
    </xf>
    <xf numFmtId="209" fontId="2" fillId="0" borderId="10" xfId="0" applyNumberFormat="1" applyFont="1" applyFill="1" applyBorder="1" applyAlignment="1">
      <alignment/>
    </xf>
    <xf numFmtId="0" fontId="2" fillId="16" borderId="10" xfId="0" applyFont="1" applyFill="1" applyBorder="1" applyAlignment="1">
      <alignment/>
    </xf>
    <xf numFmtId="0" fontId="2" fillId="36" borderId="10" xfId="0" applyFont="1" applyFill="1" applyBorder="1" applyAlignment="1">
      <alignment/>
    </xf>
    <xf numFmtId="4" fontId="1" fillId="0" borderId="33" xfId="0" applyNumberFormat="1" applyFont="1" applyFill="1" applyBorder="1" applyAlignment="1">
      <alignment horizontal="center"/>
    </xf>
    <xf numFmtId="4" fontId="7" fillId="33" borderId="36" xfId="0" applyNumberFormat="1" applyFont="1" applyFill="1" applyBorder="1" applyAlignment="1">
      <alignment/>
    </xf>
    <xf numFmtId="14" fontId="9" fillId="0" borderId="33" xfId="0" applyNumberFormat="1" applyFont="1" applyFill="1" applyBorder="1" applyAlignment="1">
      <alignment horizontal="center"/>
    </xf>
    <xf numFmtId="0" fontId="1" fillId="0" borderId="12" xfId="0" applyFont="1" applyFill="1" applyBorder="1" applyAlignment="1">
      <alignment horizontal="center"/>
    </xf>
    <xf numFmtId="0" fontId="1" fillId="0" borderId="0" xfId="0" applyFont="1" applyFill="1" applyAlignment="1">
      <alignment/>
    </xf>
    <xf numFmtId="0" fontId="6" fillId="0" borderId="37" xfId="0" applyFont="1" applyBorder="1" applyAlignment="1">
      <alignment horizontal="center" vertical="center" wrapText="1"/>
    </xf>
    <xf numFmtId="4" fontId="1" fillId="0" borderId="0" xfId="0" applyNumberFormat="1" applyFont="1" applyAlignment="1">
      <alignment/>
    </xf>
    <xf numFmtId="4" fontId="2" fillId="0" borderId="15" xfId="0" applyNumberFormat="1" applyFont="1" applyBorder="1" applyAlignment="1">
      <alignment horizontal="center"/>
    </xf>
    <xf numFmtId="4" fontId="2" fillId="37" borderId="14" xfId="0" applyNumberFormat="1" applyFont="1" applyFill="1" applyBorder="1" applyAlignment="1">
      <alignment horizontal="center"/>
    </xf>
    <xf numFmtId="4" fontId="5" fillId="36" borderId="10" xfId="0" applyNumberFormat="1" applyFont="1" applyFill="1" applyBorder="1" applyAlignment="1">
      <alignment/>
    </xf>
    <xf numFmtId="4" fontId="6" fillId="36" borderId="10" xfId="0" applyNumberFormat="1" applyFont="1" applyFill="1" applyBorder="1" applyAlignment="1">
      <alignment/>
    </xf>
    <xf numFmtId="4" fontId="6" fillId="0" borderId="10" xfId="0" applyNumberFormat="1" applyFont="1" applyFill="1" applyBorder="1" applyAlignment="1">
      <alignment/>
    </xf>
    <xf numFmtId="4" fontId="51" fillId="0" borderId="10" xfId="0" applyNumberFormat="1" applyFont="1" applyFill="1" applyBorder="1" applyAlignment="1">
      <alignment/>
    </xf>
    <xf numFmtId="0" fontId="1" fillId="33" borderId="38" xfId="0" applyFont="1" applyFill="1" applyBorder="1" applyAlignment="1">
      <alignment/>
    </xf>
    <xf numFmtId="0" fontId="1" fillId="33" borderId="39" xfId="0" applyFont="1" applyFill="1" applyBorder="1" applyAlignment="1">
      <alignment/>
    </xf>
    <xf numFmtId="0" fontId="5" fillId="36" borderId="0" xfId="0" applyFont="1" applyFill="1" applyAlignment="1">
      <alignment/>
    </xf>
    <xf numFmtId="0" fontId="8" fillId="0" borderId="40" xfId="0" applyFont="1" applyBorder="1" applyAlignment="1">
      <alignment horizontal="center" vertical="top"/>
    </xf>
    <xf numFmtId="0" fontId="1" fillId="0" borderId="0" xfId="0" applyFont="1" applyBorder="1" applyAlignment="1">
      <alignment horizontal="left" wrapText="1"/>
    </xf>
    <xf numFmtId="0" fontId="1" fillId="0" borderId="3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5" xfId="0" applyFont="1" applyBorder="1" applyAlignment="1">
      <alignment horizontal="center" vertical="center" wrapText="1"/>
    </xf>
    <xf numFmtId="14" fontId="1" fillId="0" borderId="33" xfId="0" applyNumberFormat="1" applyFont="1" applyBorder="1" applyAlignment="1">
      <alignment horizontal="center" vertical="center"/>
    </xf>
    <xf numFmtId="14" fontId="1" fillId="0" borderId="41" xfId="0" applyNumberFormat="1" applyFont="1" applyBorder="1" applyAlignment="1">
      <alignment horizontal="center" vertical="center"/>
    </xf>
    <xf numFmtId="0" fontId="1" fillId="0" borderId="33" xfId="0" applyFont="1" applyBorder="1" applyAlignment="1">
      <alignment horizontal="center" vertical="center" wrapText="1"/>
    </xf>
    <xf numFmtId="14" fontId="1" fillId="0" borderId="35" xfId="0" applyNumberFormat="1" applyFont="1" applyBorder="1" applyAlignment="1">
      <alignment horizontal="center" vertical="center"/>
    </xf>
    <xf numFmtId="0" fontId="1" fillId="38" borderId="42" xfId="0" applyFont="1" applyFill="1" applyBorder="1" applyAlignment="1">
      <alignment horizontal="center" vertical="top" wrapText="1"/>
    </xf>
    <xf numFmtId="0" fontId="1" fillId="38" borderId="43" xfId="0" applyFont="1" applyFill="1" applyBorder="1" applyAlignment="1">
      <alignment horizontal="center" vertical="top" wrapText="1"/>
    </xf>
    <xf numFmtId="0" fontId="1" fillId="38" borderId="30" xfId="0" applyFont="1" applyFill="1" applyBorder="1" applyAlignment="1">
      <alignment horizontal="center" vertical="top" wrapText="1"/>
    </xf>
    <xf numFmtId="0" fontId="1" fillId="38" borderId="44" xfId="0" applyFont="1" applyFill="1" applyBorder="1" applyAlignment="1">
      <alignment horizontal="center" vertical="top" wrapText="1"/>
    </xf>
    <xf numFmtId="0" fontId="1" fillId="38" borderId="45" xfId="0" applyFont="1" applyFill="1" applyBorder="1" applyAlignment="1">
      <alignment horizontal="center" vertical="top" wrapText="1"/>
    </xf>
    <xf numFmtId="0" fontId="1" fillId="38" borderId="46" xfId="0" applyFont="1" applyFill="1" applyBorder="1" applyAlignment="1">
      <alignment horizontal="center" vertical="top" wrapText="1"/>
    </xf>
    <xf numFmtId="0" fontId="1" fillId="0" borderId="38"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11" xfId="0" applyFont="1" applyBorder="1" applyAlignment="1">
      <alignment horizontal="center" vertical="center" wrapText="1"/>
    </xf>
    <xf numFmtId="14" fontId="1" fillId="0" borderId="39"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48" xfId="0" applyNumberFormat="1" applyFont="1" applyBorder="1" applyAlignment="1">
      <alignment horizontal="center" vertical="center"/>
    </xf>
    <xf numFmtId="0" fontId="1" fillId="0" borderId="33"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1" fillId="37" borderId="25" xfId="0" applyFont="1" applyFill="1" applyBorder="1" applyAlignment="1">
      <alignment horizontal="center" wrapText="1"/>
    </xf>
    <xf numFmtId="0" fontId="1" fillId="37" borderId="52" xfId="0" applyFont="1" applyFill="1" applyBorder="1" applyAlignment="1">
      <alignment horizontal="center" wrapText="1"/>
    </xf>
    <xf numFmtId="0" fontId="1" fillId="37" borderId="53" xfId="0" applyFont="1" applyFill="1" applyBorder="1" applyAlignment="1">
      <alignment horizont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6" fillId="37" borderId="25" xfId="0" applyFont="1" applyFill="1" applyBorder="1" applyAlignment="1">
      <alignment horizontal="center" vertical="center" wrapText="1"/>
    </xf>
    <xf numFmtId="0" fontId="6" fillId="37" borderId="52" xfId="0" applyFont="1" applyFill="1" applyBorder="1" applyAlignment="1">
      <alignment horizontal="center" vertical="center" wrapText="1"/>
    </xf>
    <xf numFmtId="0" fontId="6" fillId="37" borderId="53" xfId="0" applyFont="1" applyFill="1" applyBorder="1" applyAlignment="1">
      <alignment horizontal="center" vertical="center" wrapText="1"/>
    </xf>
    <xf numFmtId="0" fontId="5" fillId="0" borderId="48" xfId="0" applyFont="1" applyBorder="1" applyAlignment="1">
      <alignment horizontal="center" vertical="center"/>
    </xf>
    <xf numFmtId="0" fontId="5" fillId="0" borderId="54" xfId="0" applyFont="1" applyBorder="1" applyAlignment="1">
      <alignment horizontal="center" vertical="center"/>
    </xf>
    <xf numFmtId="0" fontId="8" fillId="16" borderId="0" xfId="0" applyFont="1" applyFill="1" applyBorder="1" applyAlignment="1">
      <alignment horizontal="center"/>
    </xf>
    <xf numFmtId="0" fontId="8" fillId="16" borderId="48" xfId="0" applyFont="1" applyFill="1" applyBorder="1" applyAlignment="1">
      <alignment horizontal="center"/>
    </xf>
    <xf numFmtId="0" fontId="10"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6"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sheet1.xml><?xml version="1.0" encoding="utf-8"?>
<worksheet xmlns="http://schemas.openxmlformats.org/spreadsheetml/2006/main" xmlns:r="http://schemas.openxmlformats.org/officeDocument/2006/relationships">
  <dimension ref="A1:M155"/>
  <sheetViews>
    <sheetView zoomScalePageLayoutView="0" workbookViewId="0" topLeftCell="A1">
      <selection activeCell="E56" sqref="E56"/>
    </sheetView>
  </sheetViews>
  <sheetFormatPr defaultColWidth="9.140625" defaultRowHeight="12.75" outlineLevelRow="1"/>
  <cols>
    <col min="1" max="1" width="15.421875" style="1" customWidth="1"/>
    <col min="2" max="2" width="10.140625" style="2" customWidth="1"/>
    <col min="3" max="3" width="16.00390625" style="3" customWidth="1"/>
    <col min="4" max="4" width="16.00390625" style="3" bestFit="1" customWidth="1"/>
    <col min="5" max="5" width="48.140625" style="1" customWidth="1"/>
    <col min="6" max="6" width="13.140625" style="1" bestFit="1" customWidth="1"/>
    <col min="7" max="7" width="11.57421875" style="1" bestFit="1" customWidth="1"/>
    <col min="8" max="8" width="11.8515625" style="1" bestFit="1" customWidth="1"/>
    <col min="9" max="9" width="11.00390625" style="1" bestFit="1" customWidth="1"/>
    <col min="10" max="16384" width="9.140625" style="1" customWidth="1"/>
  </cols>
  <sheetData>
    <row r="1" spans="1:13" ht="39.75" customHeight="1" thickBot="1">
      <c r="A1" s="62" t="s">
        <v>100</v>
      </c>
      <c r="B1" s="62"/>
      <c r="C1" s="62"/>
      <c r="D1" s="62"/>
      <c r="E1" s="62"/>
      <c r="F1" s="41"/>
      <c r="G1" s="41"/>
      <c r="H1" s="41"/>
      <c r="I1" s="41"/>
      <c r="K1" s="2"/>
      <c r="L1" s="3"/>
      <c r="M1" s="3"/>
    </row>
    <row r="2" spans="1:5" s="4" customFormat="1" ht="37.5" customHeight="1">
      <c r="A2" s="71" t="s">
        <v>32</v>
      </c>
      <c r="B2" s="71" t="s">
        <v>33</v>
      </c>
      <c r="C2" s="73" t="s">
        <v>0</v>
      </c>
      <c r="D2" s="73" t="s">
        <v>1</v>
      </c>
      <c r="E2" s="75" t="s">
        <v>2</v>
      </c>
    </row>
    <row r="3" spans="1:5" s="4" customFormat="1" ht="23.25" customHeight="1" thickBot="1">
      <c r="A3" s="72"/>
      <c r="B3" s="72"/>
      <c r="C3" s="74"/>
      <c r="D3" s="74"/>
      <c r="E3" s="76"/>
    </row>
    <row r="4" spans="1:5" ht="12.75" customHeight="1" hidden="1" outlineLevel="1">
      <c r="A4" s="64" t="s">
        <v>29</v>
      </c>
      <c r="B4" s="67" t="s">
        <v>3</v>
      </c>
      <c r="C4" s="5">
        <v>41988</v>
      </c>
      <c r="D4" s="6">
        <v>6019827.4</v>
      </c>
      <c r="E4" s="7" t="s">
        <v>37</v>
      </c>
    </row>
    <row r="5" spans="1:5" ht="12.75" customHeight="1" hidden="1" outlineLevel="1">
      <c r="A5" s="65"/>
      <c r="B5" s="68"/>
      <c r="C5" s="5">
        <v>42079</v>
      </c>
      <c r="D5" s="6">
        <v>6019827.4</v>
      </c>
      <c r="E5" s="7" t="s">
        <v>37</v>
      </c>
    </row>
    <row r="6" spans="1:5" ht="12.75" customHeight="1" hidden="1" outlineLevel="1">
      <c r="A6" s="65"/>
      <c r="B6" s="68"/>
      <c r="C6" s="5">
        <v>42404</v>
      </c>
      <c r="D6" s="6">
        <v>6019827.4</v>
      </c>
      <c r="E6" s="7" t="s">
        <v>37</v>
      </c>
    </row>
    <row r="7" spans="1:5" ht="12.75" customHeight="1" hidden="1" outlineLevel="1">
      <c r="A7" s="65"/>
      <c r="B7" s="68"/>
      <c r="C7" s="36">
        <v>42424</v>
      </c>
      <c r="D7" s="46">
        <v>12039654.8</v>
      </c>
      <c r="E7" s="7" t="s">
        <v>66</v>
      </c>
    </row>
    <row r="8" spans="1:5" s="50" customFormat="1" ht="12.75" customHeight="1" hidden="1" outlineLevel="1">
      <c r="A8" s="65"/>
      <c r="B8" s="68"/>
      <c r="C8" s="48">
        <v>42500</v>
      </c>
      <c r="D8" s="46">
        <v>6903476.56</v>
      </c>
      <c r="E8" s="49" t="s">
        <v>61</v>
      </c>
    </row>
    <row r="9" spans="1:5" ht="12.75" customHeight="1" hidden="1" outlineLevel="1">
      <c r="A9" s="65"/>
      <c r="B9" s="68"/>
      <c r="C9" s="36">
        <v>42634</v>
      </c>
      <c r="D9" s="46">
        <v>3424376.53</v>
      </c>
      <c r="E9" s="35" t="s">
        <v>62</v>
      </c>
    </row>
    <row r="10" spans="1:5" ht="12.75" customHeight="1" hidden="1" outlineLevel="1">
      <c r="A10" s="65"/>
      <c r="B10" s="68"/>
      <c r="C10" s="36">
        <v>42682</v>
      </c>
      <c r="D10" s="46">
        <v>7636136.96</v>
      </c>
      <c r="E10" s="35" t="s">
        <v>63</v>
      </c>
    </row>
    <row r="11" spans="1:5" ht="12.75" customHeight="1" hidden="1" outlineLevel="1">
      <c r="A11" s="65"/>
      <c r="B11" s="68"/>
      <c r="C11" s="48">
        <v>42760</v>
      </c>
      <c r="D11" s="46">
        <v>7588460.87</v>
      </c>
      <c r="E11" s="35" t="s">
        <v>63</v>
      </c>
    </row>
    <row r="12" spans="1:5" ht="12.75" customHeight="1" hidden="1" outlineLevel="1">
      <c r="A12" s="65"/>
      <c r="B12" s="68"/>
      <c r="C12" s="48">
        <v>42849</v>
      </c>
      <c r="D12" s="46">
        <v>9577602.04</v>
      </c>
      <c r="E12" s="35" t="s">
        <v>63</v>
      </c>
    </row>
    <row r="13" spans="1:5" ht="12.75" customHeight="1" hidden="1" outlineLevel="1">
      <c r="A13" s="65"/>
      <c r="B13" s="68"/>
      <c r="C13" s="48">
        <v>42916</v>
      </c>
      <c r="D13" s="46">
        <v>4909393.59</v>
      </c>
      <c r="E13" s="35" t="s">
        <v>65</v>
      </c>
    </row>
    <row r="14" spans="1:5" ht="12.75" customHeight="1" hidden="1" outlineLevel="1">
      <c r="A14" s="65"/>
      <c r="B14" s="68"/>
      <c r="C14" s="48">
        <v>42941</v>
      </c>
      <c r="D14" s="46">
        <v>5358225.36</v>
      </c>
      <c r="E14" s="35" t="s">
        <v>63</v>
      </c>
    </row>
    <row r="15" spans="1:5" ht="12.75" customHeight="1" hidden="1" outlineLevel="1">
      <c r="A15" s="65"/>
      <c r="B15" s="68"/>
      <c r="C15" s="48">
        <v>43018</v>
      </c>
      <c r="D15" s="46">
        <v>12428503.22</v>
      </c>
      <c r="E15" s="35" t="s">
        <v>64</v>
      </c>
    </row>
    <row r="16" spans="1:5" ht="12.75" customHeight="1" hidden="1" outlineLevel="1">
      <c r="A16" s="65"/>
      <c r="B16" s="68"/>
      <c r="C16" s="48">
        <v>43123</v>
      </c>
      <c r="D16" s="46">
        <v>5220266.45</v>
      </c>
      <c r="E16" s="35" t="s">
        <v>64</v>
      </c>
    </row>
    <row r="17" spans="1:5" ht="12.75" customHeight="1" hidden="1" outlineLevel="1">
      <c r="A17" s="65"/>
      <c r="B17" s="68"/>
      <c r="C17" s="48">
        <v>43234</v>
      </c>
      <c r="D17" s="46">
        <v>20464966.85</v>
      </c>
      <c r="E17" s="35" t="s">
        <v>69</v>
      </c>
    </row>
    <row r="18" spans="1:5" ht="12.75" customHeight="1" hidden="1" outlineLevel="1">
      <c r="A18" s="65"/>
      <c r="B18" s="68"/>
      <c r="C18" s="48">
        <v>43279</v>
      </c>
      <c r="D18" s="46">
        <v>4074159.47</v>
      </c>
      <c r="E18" s="35" t="s">
        <v>70</v>
      </c>
    </row>
    <row r="19" spans="1:5" ht="12.75" customHeight="1" hidden="1" outlineLevel="1">
      <c r="A19" s="65"/>
      <c r="B19" s="68"/>
      <c r="C19" s="48">
        <v>43308</v>
      </c>
      <c r="D19" s="46">
        <v>15218926.34</v>
      </c>
      <c r="E19" s="35" t="s">
        <v>73</v>
      </c>
    </row>
    <row r="20" spans="1:5" ht="12.75" customHeight="1" hidden="1" outlineLevel="1">
      <c r="A20" s="65"/>
      <c r="B20" s="68"/>
      <c r="C20" s="48">
        <v>43388</v>
      </c>
      <c r="D20" s="46">
        <v>15130798.42</v>
      </c>
      <c r="E20" s="35" t="s">
        <v>73</v>
      </c>
    </row>
    <row r="21" spans="1:5" ht="12.75" customHeight="1" hidden="1" outlineLevel="1">
      <c r="A21" s="65"/>
      <c r="B21" s="68"/>
      <c r="C21" s="48">
        <v>43497</v>
      </c>
      <c r="D21" s="46">
        <v>19378099.27</v>
      </c>
      <c r="E21" s="35" t="s">
        <v>73</v>
      </c>
    </row>
    <row r="22" spans="1:5" ht="12.75" customHeight="1" hidden="1" outlineLevel="1">
      <c r="A22" s="65"/>
      <c r="B22" s="68"/>
      <c r="C22" s="48">
        <v>43635</v>
      </c>
      <c r="D22" s="46">
        <v>19904120.74</v>
      </c>
      <c r="E22" s="35" t="s">
        <v>73</v>
      </c>
    </row>
    <row r="23" spans="1:5" ht="12.75" customHeight="1" hidden="1" outlineLevel="1">
      <c r="A23" s="65"/>
      <c r="B23" s="68"/>
      <c r="C23" s="48">
        <v>43647</v>
      </c>
      <c r="D23" s="46">
        <v>4981146.66</v>
      </c>
      <c r="E23" s="49" t="s">
        <v>76</v>
      </c>
    </row>
    <row r="24" spans="1:5" ht="12.75" customHeight="1" hidden="1" outlineLevel="1">
      <c r="A24" s="65"/>
      <c r="B24" s="68"/>
      <c r="C24" s="48">
        <v>43669</v>
      </c>
      <c r="D24" s="46">
        <v>17461560.98</v>
      </c>
      <c r="E24" s="35" t="s">
        <v>75</v>
      </c>
    </row>
    <row r="25" spans="1:5" ht="12.75" customHeight="1" hidden="1" outlineLevel="1">
      <c r="A25" s="65"/>
      <c r="B25" s="68"/>
      <c r="C25" s="48">
        <v>43759</v>
      </c>
      <c r="D25" s="46">
        <v>18110318.8</v>
      </c>
      <c r="E25" s="35" t="s">
        <v>78</v>
      </c>
    </row>
    <row r="26" spans="1:5" ht="12.75" customHeight="1" hidden="1" outlineLevel="1">
      <c r="A26" s="65"/>
      <c r="B26" s="68"/>
      <c r="C26" s="48">
        <v>43829</v>
      </c>
      <c r="D26" s="46">
        <v>19528930.67</v>
      </c>
      <c r="E26" s="35" t="s">
        <v>78</v>
      </c>
    </row>
    <row r="27" spans="1:5" ht="12.75" customHeight="1" hidden="1" outlineLevel="1">
      <c r="A27" s="65"/>
      <c r="B27" s="68"/>
      <c r="C27" s="48">
        <v>43921</v>
      </c>
      <c r="D27" s="46">
        <v>9029741.1</v>
      </c>
      <c r="E27" s="49" t="s">
        <v>80</v>
      </c>
    </row>
    <row r="28" spans="1:5" ht="12.75" customHeight="1" hidden="1" outlineLevel="1">
      <c r="A28" s="65"/>
      <c r="B28" s="68"/>
      <c r="C28" s="48">
        <v>43923</v>
      </c>
      <c r="D28" s="46">
        <v>19338362.84</v>
      </c>
      <c r="E28" s="35" t="s">
        <v>81</v>
      </c>
    </row>
    <row r="29" spans="1:5" ht="12.75" customHeight="1" hidden="1" outlineLevel="1">
      <c r="A29" s="65"/>
      <c r="B29" s="68"/>
      <c r="C29" s="48">
        <v>43929</v>
      </c>
      <c r="D29" s="46">
        <v>9029741.1</v>
      </c>
      <c r="E29" s="49" t="s">
        <v>80</v>
      </c>
    </row>
    <row r="30" spans="1:5" ht="12.75" customHeight="1" hidden="1" outlineLevel="1">
      <c r="A30" s="65"/>
      <c r="B30" s="68"/>
      <c r="C30" s="48">
        <v>44040</v>
      </c>
      <c r="D30" s="46">
        <v>38755790.95</v>
      </c>
      <c r="E30" s="35" t="s">
        <v>82</v>
      </c>
    </row>
    <row r="31" spans="1:5" ht="12.75" customHeight="1" hidden="1" outlineLevel="1">
      <c r="A31" s="65"/>
      <c r="B31" s="68"/>
      <c r="C31" s="36">
        <v>44174</v>
      </c>
      <c r="D31" s="46">
        <v>21943436.3</v>
      </c>
      <c r="E31" s="35" t="s">
        <v>82</v>
      </c>
    </row>
    <row r="32" spans="1:5" ht="12.75" customHeight="1" hidden="1" outlineLevel="1">
      <c r="A32" s="65"/>
      <c r="B32" s="68"/>
      <c r="C32" s="36">
        <v>44224</v>
      </c>
      <c r="D32" s="46">
        <v>12332081.56</v>
      </c>
      <c r="E32" s="35" t="s">
        <v>82</v>
      </c>
    </row>
    <row r="33" spans="1:5" ht="12.75" customHeight="1" hidden="1" outlineLevel="1">
      <c r="A33" s="65"/>
      <c r="B33" s="68"/>
      <c r="C33" s="36">
        <v>44294</v>
      </c>
      <c r="D33" s="46">
        <v>16587822.38</v>
      </c>
      <c r="E33" s="35" t="s">
        <v>84</v>
      </c>
    </row>
    <row r="34" spans="1:5" ht="12.75" customHeight="1" hidden="1" outlineLevel="1">
      <c r="A34" s="65"/>
      <c r="B34" s="68"/>
      <c r="C34" s="36">
        <v>44378</v>
      </c>
      <c r="D34" s="46">
        <v>2118988.33</v>
      </c>
      <c r="E34" s="49" t="s">
        <v>96</v>
      </c>
    </row>
    <row r="35" spans="1:5" ht="12.75" customHeight="1" hidden="1" outlineLevel="1">
      <c r="A35" s="65"/>
      <c r="B35" s="68"/>
      <c r="C35" s="36">
        <v>44406</v>
      </c>
      <c r="D35" s="46">
        <v>24525980.26</v>
      </c>
      <c r="E35" s="35" t="s">
        <v>97</v>
      </c>
    </row>
    <row r="36" spans="1:5" ht="12.75" customHeight="1" hidden="1" outlineLevel="1">
      <c r="A36" s="65"/>
      <c r="B36" s="68"/>
      <c r="C36" s="36">
        <v>44449</v>
      </c>
      <c r="D36" s="46">
        <v>141844.85</v>
      </c>
      <c r="E36" s="35"/>
    </row>
    <row r="37" spans="1:5" ht="12.75" customHeight="1" hidden="1" outlineLevel="1">
      <c r="A37" s="65"/>
      <c r="B37" s="68"/>
      <c r="C37" s="36">
        <v>44511</v>
      </c>
      <c r="D37" s="46">
        <v>19167605.66</v>
      </c>
      <c r="E37" s="35" t="s">
        <v>97</v>
      </c>
    </row>
    <row r="38" spans="1:5" ht="12.75" customHeight="1" hidden="1" outlineLevel="1">
      <c r="A38" s="65"/>
      <c r="B38" s="68"/>
      <c r="C38" s="36">
        <v>44557</v>
      </c>
      <c r="D38" s="46">
        <v>21449118.08</v>
      </c>
      <c r="E38" s="35" t="s">
        <v>97</v>
      </c>
    </row>
    <row r="39" spans="1:5" ht="12.75" customHeight="1" hidden="1" outlineLevel="1">
      <c r="A39" s="65"/>
      <c r="B39" s="68"/>
      <c r="C39" s="36"/>
      <c r="D39" s="46"/>
      <c r="E39" s="35"/>
    </row>
    <row r="40" spans="1:5" ht="12.75" customHeight="1" hidden="1" outlineLevel="1">
      <c r="A40" s="65"/>
      <c r="B40" s="68"/>
      <c r="C40" s="36"/>
      <c r="D40" s="46"/>
      <c r="E40" s="35"/>
    </row>
    <row r="41" spans="1:5" ht="12.75" customHeight="1" hidden="1" outlineLevel="1" thickBot="1">
      <c r="A41" s="66"/>
      <c r="B41" s="68"/>
      <c r="C41" s="36"/>
      <c r="D41" s="46"/>
      <c r="E41" s="35"/>
    </row>
    <row r="42" spans="1:5" ht="13.5" customHeight="1" collapsed="1" thickBot="1">
      <c r="A42" s="38" t="s">
        <v>23</v>
      </c>
      <c r="B42" s="9"/>
      <c r="C42" s="10"/>
      <c r="D42" s="54">
        <f>SUM(D4:D41)</f>
        <v>441819120.19000006</v>
      </c>
      <c r="E42" s="11"/>
    </row>
    <row r="43" spans="1:5" ht="13.5" customHeight="1" hidden="1" outlineLevel="1">
      <c r="A43" s="83" t="s">
        <v>85</v>
      </c>
      <c r="B43" s="86" t="s">
        <v>86</v>
      </c>
      <c r="C43" s="48">
        <v>44391</v>
      </c>
      <c r="D43" s="46">
        <v>2267195.92</v>
      </c>
      <c r="E43" s="7" t="s">
        <v>37</v>
      </c>
    </row>
    <row r="44" spans="1:5" ht="13.5" customHeight="1" hidden="1" outlineLevel="1">
      <c r="A44" s="84"/>
      <c r="B44" s="87"/>
      <c r="C44" s="48">
        <v>44399</v>
      </c>
      <c r="D44" s="46">
        <v>412217.44</v>
      </c>
      <c r="E44" s="7" t="s">
        <v>91</v>
      </c>
    </row>
    <row r="45" spans="1:5" ht="13.5" customHeight="1" hidden="1" outlineLevel="1">
      <c r="A45" s="84"/>
      <c r="B45" s="87"/>
      <c r="C45" s="48">
        <v>44677</v>
      </c>
      <c r="D45" s="46">
        <v>824434.88</v>
      </c>
      <c r="E45" s="7" t="s">
        <v>104</v>
      </c>
    </row>
    <row r="46" spans="1:5" ht="13.5" customHeight="1" hidden="1" outlineLevel="1">
      <c r="A46" s="84"/>
      <c r="B46" s="87"/>
      <c r="C46" s="48"/>
      <c r="D46" s="46"/>
      <c r="E46" s="35"/>
    </row>
    <row r="47" spans="1:5" ht="13.5" customHeight="1" hidden="1" outlineLevel="1" thickBot="1">
      <c r="A47" s="85"/>
      <c r="B47" s="88"/>
      <c r="C47" s="48"/>
      <c r="D47" s="46"/>
      <c r="E47" s="35"/>
    </row>
    <row r="48" spans="1:5" ht="13.5" customHeight="1" collapsed="1" thickBot="1">
      <c r="A48" s="38" t="s">
        <v>88</v>
      </c>
      <c r="B48" s="59"/>
      <c r="C48" s="10"/>
      <c r="D48" s="54">
        <f>SUM(D43:D47)</f>
        <v>3503848.2399999998</v>
      </c>
      <c r="E48" s="11"/>
    </row>
    <row r="49" spans="1:5" ht="12.75" customHeight="1" hidden="1" outlineLevel="1">
      <c r="A49" s="69" t="s">
        <v>29</v>
      </c>
      <c r="B49" s="67" t="s">
        <v>4</v>
      </c>
      <c r="C49" s="8">
        <v>41982</v>
      </c>
      <c r="D49" s="6">
        <v>12684498.13</v>
      </c>
      <c r="E49" s="7" t="s">
        <v>37</v>
      </c>
    </row>
    <row r="50" spans="1:5" ht="12.75" customHeight="1" hidden="1" outlineLevel="1">
      <c r="A50" s="65"/>
      <c r="B50" s="68"/>
      <c r="C50" s="8">
        <v>42039</v>
      </c>
      <c r="D50" s="6">
        <v>12684498.13</v>
      </c>
      <c r="E50" s="7" t="s">
        <v>37</v>
      </c>
    </row>
    <row r="51" spans="1:5" ht="12.75" customHeight="1" hidden="1" outlineLevel="1">
      <c r="A51" s="65"/>
      <c r="B51" s="68"/>
      <c r="C51" s="5">
        <v>42397</v>
      </c>
      <c r="D51" s="40">
        <v>12684498.13</v>
      </c>
      <c r="E51" s="7" t="s">
        <v>37</v>
      </c>
    </row>
    <row r="52" spans="1:5" ht="12.75" customHeight="1" hidden="1" outlineLevel="1">
      <c r="A52" s="65"/>
      <c r="B52" s="68"/>
      <c r="C52" s="5">
        <v>42403</v>
      </c>
      <c r="D52" s="40">
        <v>25368996.26</v>
      </c>
      <c r="E52" s="7" t="s">
        <v>66</v>
      </c>
    </row>
    <row r="53" spans="1:9" ht="12.75" customHeight="1" hidden="1" outlineLevel="1">
      <c r="A53" s="65"/>
      <c r="B53" s="68"/>
      <c r="C53" s="36">
        <v>42521</v>
      </c>
      <c r="D53" s="46">
        <v>61530253.84</v>
      </c>
      <c r="E53" s="49" t="s">
        <v>61</v>
      </c>
      <c r="G53" s="52"/>
      <c r="I53" s="52"/>
    </row>
    <row r="54" spans="1:5" ht="12.75" customHeight="1" hidden="1" outlineLevel="1">
      <c r="A54" s="65"/>
      <c r="B54" s="68"/>
      <c r="C54" s="36">
        <v>42607</v>
      </c>
      <c r="D54" s="46">
        <v>6173934.29</v>
      </c>
      <c r="E54" s="35" t="s">
        <v>62</v>
      </c>
    </row>
    <row r="55" spans="1:5" ht="12.75" customHeight="1" hidden="1" outlineLevel="1">
      <c r="A55" s="65"/>
      <c r="B55" s="68"/>
      <c r="C55" s="36">
        <v>42661</v>
      </c>
      <c r="D55" s="46">
        <v>5980182.18</v>
      </c>
      <c r="E55" s="35" t="s">
        <v>63</v>
      </c>
    </row>
    <row r="56" spans="1:5" ht="12.75" customHeight="1" hidden="1" outlineLevel="1">
      <c r="A56" s="65"/>
      <c r="B56" s="68"/>
      <c r="C56" s="36">
        <v>42733</v>
      </c>
      <c r="D56" s="46">
        <v>7889451.78</v>
      </c>
      <c r="E56" s="35" t="s">
        <v>63</v>
      </c>
    </row>
    <row r="57" spans="1:5" ht="12.75" customHeight="1" hidden="1" outlineLevel="1">
      <c r="A57" s="65"/>
      <c r="B57" s="68"/>
      <c r="C57" s="36">
        <v>42837</v>
      </c>
      <c r="D57" s="46">
        <v>14066676.42</v>
      </c>
      <c r="E57" s="35" t="s">
        <v>63</v>
      </c>
    </row>
    <row r="58" spans="1:5" ht="12.75" customHeight="1" hidden="1" outlineLevel="1">
      <c r="A58" s="65"/>
      <c r="B58" s="68"/>
      <c r="C58" s="36">
        <v>42888</v>
      </c>
      <c r="D58" s="46">
        <v>15184644.03</v>
      </c>
      <c r="E58" s="35" t="s">
        <v>65</v>
      </c>
    </row>
    <row r="59" spans="1:5" ht="12.75" customHeight="1" hidden="1" outlineLevel="1">
      <c r="A59" s="65"/>
      <c r="B59" s="68"/>
      <c r="C59" s="36">
        <v>42944</v>
      </c>
      <c r="D59" s="46">
        <v>11249871.83</v>
      </c>
      <c r="E59" s="35" t="s">
        <v>63</v>
      </c>
    </row>
    <row r="60" spans="1:5" ht="12.75" customHeight="1" hidden="1" outlineLevel="1">
      <c r="A60" s="65"/>
      <c r="B60" s="68"/>
      <c r="C60" s="5">
        <v>43024</v>
      </c>
      <c r="D60" s="46">
        <v>18611091.84</v>
      </c>
      <c r="E60" s="35" t="s">
        <v>64</v>
      </c>
    </row>
    <row r="61" spans="1:5" ht="12.75" customHeight="1" hidden="1" outlineLevel="1">
      <c r="A61" s="65"/>
      <c r="B61" s="68"/>
      <c r="C61" s="5">
        <v>43098</v>
      </c>
      <c r="D61" s="46">
        <v>12231556.1</v>
      </c>
      <c r="E61" s="35" t="s">
        <v>64</v>
      </c>
    </row>
    <row r="62" spans="1:5" ht="12.75" customHeight="1" hidden="1" outlineLevel="1">
      <c r="A62" s="65"/>
      <c r="B62" s="68"/>
      <c r="C62" s="5">
        <v>43214</v>
      </c>
      <c r="D62" s="46">
        <v>26007736.42</v>
      </c>
      <c r="E62" s="35" t="s">
        <v>64</v>
      </c>
    </row>
    <row r="63" spans="1:5" ht="12.75" customHeight="1" hidden="1" outlineLevel="1">
      <c r="A63" s="65"/>
      <c r="B63" s="68"/>
      <c r="C63" s="5">
        <v>43262</v>
      </c>
      <c r="D63" s="46">
        <v>5938950.99</v>
      </c>
      <c r="E63" s="7" t="s">
        <v>72</v>
      </c>
    </row>
    <row r="64" spans="1:5" ht="12.75" customHeight="1" hidden="1" outlineLevel="1">
      <c r="A64" s="65"/>
      <c r="B64" s="68"/>
      <c r="C64" s="5">
        <v>43315</v>
      </c>
      <c r="D64" s="46">
        <v>17792143.58</v>
      </c>
      <c r="E64" s="35" t="s">
        <v>73</v>
      </c>
    </row>
    <row r="65" spans="1:5" ht="12.75" customHeight="1" hidden="1" outlineLevel="1">
      <c r="A65" s="65"/>
      <c r="B65" s="68"/>
      <c r="C65" s="5">
        <v>43390</v>
      </c>
      <c r="D65" s="46">
        <v>17914023.03</v>
      </c>
      <c r="E65" s="35" t="s">
        <v>73</v>
      </c>
    </row>
    <row r="66" spans="1:5" ht="12.75" customHeight="1" hidden="1" outlineLevel="1">
      <c r="A66" s="65"/>
      <c r="B66" s="68"/>
      <c r="C66" s="5">
        <v>43493</v>
      </c>
      <c r="D66" s="46">
        <v>24824228.48</v>
      </c>
      <c r="E66" s="35" t="s">
        <v>73</v>
      </c>
    </row>
    <row r="67" spans="1:5" ht="12.75" customHeight="1" hidden="1" outlineLevel="1">
      <c r="A67" s="65"/>
      <c r="B67" s="68"/>
      <c r="C67" s="5">
        <v>43584</v>
      </c>
      <c r="D67" s="46">
        <v>47016106.6</v>
      </c>
      <c r="E67" s="35" t="s">
        <v>73</v>
      </c>
    </row>
    <row r="68" spans="1:5" ht="12.75" customHeight="1" hidden="1" outlineLevel="1">
      <c r="A68" s="65"/>
      <c r="B68" s="68"/>
      <c r="C68" s="5">
        <v>43637</v>
      </c>
      <c r="D68" s="46">
        <v>24780889.95</v>
      </c>
      <c r="E68" s="35" t="s">
        <v>75</v>
      </c>
    </row>
    <row r="69" spans="1:5" ht="12.75" customHeight="1" hidden="1" outlineLevel="1">
      <c r="A69" s="65"/>
      <c r="B69" s="68"/>
      <c r="C69" s="5">
        <v>43637</v>
      </c>
      <c r="D69" s="46">
        <v>36467932.12</v>
      </c>
      <c r="E69" s="49" t="s">
        <v>76</v>
      </c>
    </row>
    <row r="70" spans="1:5" ht="12.75" customHeight="1" hidden="1" outlineLevel="1">
      <c r="A70" s="65"/>
      <c r="B70" s="68"/>
      <c r="C70" s="5">
        <v>43698</v>
      </c>
      <c r="D70" s="46">
        <v>-29496779.31</v>
      </c>
      <c r="E70" s="35" t="s">
        <v>77</v>
      </c>
    </row>
    <row r="71" spans="1:5" ht="12.75" customHeight="1" hidden="1" outlineLevel="1">
      <c r="A71" s="65"/>
      <c r="B71" s="68"/>
      <c r="C71" s="5">
        <v>43752</v>
      </c>
      <c r="D71" s="46">
        <v>35050403.24</v>
      </c>
      <c r="E71" s="35" t="s">
        <v>78</v>
      </c>
    </row>
    <row r="72" spans="1:5" ht="12.75" customHeight="1" hidden="1" outlineLevel="1">
      <c r="A72" s="65"/>
      <c r="B72" s="68"/>
      <c r="C72" s="5">
        <v>43826</v>
      </c>
      <c r="D72" s="46">
        <v>29730363.55</v>
      </c>
      <c r="E72" s="35" t="s">
        <v>78</v>
      </c>
    </row>
    <row r="73" spans="1:5" ht="12.75" customHeight="1" hidden="1" outlineLevel="1">
      <c r="A73" s="65"/>
      <c r="B73" s="68"/>
      <c r="C73" s="5">
        <v>43916</v>
      </c>
      <c r="D73" s="46">
        <v>19026747.2</v>
      </c>
      <c r="E73" s="49" t="s">
        <v>80</v>
      </c>
    </row>
    <row r="74" spans="1:5" ht="12.75" customHeight="1" hidden="1" outlineLevel="1">
      <c r="A74" s="65"/>
      <c r="B74" s="68"/>
      <c r="C74" s="5">
        <v>43924</v>
      </c>
      <c r="D74" s="46">
        <v>19026747.19</v>
      </c>
      <c r="E74" s="49" t="s">
        <v>80</v>
      </c>
    </row>
    <row r="75" spans="1:5" ht="12.75" customHeight="1" hidden="1" outlineLevel="1">
      <c r="A75" s="65"/>
      <c r="B75" s="68"/>
      <c r="C75" s="5">
        <v>43944</v>
      </c>
      <c r="D75" s="46">
        <v>33930119.47</v>
      </c>
      <c r="E75" s="35" t="s">
        <v>81</v>
      </c>
    </row>
    <row r="76" spans="1:5" ht="12.75" customHeight="1" hidden="1" outlineLevel="1">
      <c r="A76" s="65"/>
      <c r="B76" s="68"/>
      <c r="C76" s="5">
        <v>44034</v>
      </c>
      <c r="D76" s="46">
        <v>65947016.05</v>
      </c>
      <c r="E76" s="35" t="s">
        <v>82</v>
      </c>
    </row>
    <row r="77" spans="1:5" ht="12.75" customHeight="1" hidden="1" outlineLevel="1">
      <c r="A77" s="65"/>
      <c r="B77" s="68"/>
      <c r="C77" s="5">
        <v>44179</v>
      </c>
      <c r="D77" s="46">
        <v>45687672.45</v>
      </c>
      <c r="E77" s="35" t="s">
        <v>82</v>
      </c>
    </row>
    <row r="78" spans="1:5" ht="12.75" customHeight="1" hidden="1" outlineLevel="1">
      <c r="A78" s="65"/>
      <c r="B78" s="68"/>
      <c r="C78" s="5">
        <v>44223</v>
      </c>
      <c r="D78" s="46">
        <v>12850674.41</v>
      </c>
      <c r="E78" s="35" t="s">
        <v>82</v>
      </c>
    </row>
    <row r="79" spans="1:5" ht="12.75" customHeight="1" hidden="1" outlineLevel="1">
      <c r="A79" s="65"/>
      <c r="B79" s="68"/>
      <c r="C79" s="5">
        <v>44292</v>
      </c>
      <c r="D79" s="46">
        <v>39943804.85</v>
      </c>
      <c r="E79" s="35" t="s">
        <v>84</v>
      </c>
    </row>
    <row r="80" spans="1:5" ht="12.75" customHeight="1" hidden="1" outlineLevel="1">
      <c r="A80" s="65"/>
      <c r="B80" s="68"/>
      <c r="C80" s="5">
        <v>44365</v>
      </c>
      <c r="D80" s="46">
        <v>1</v>
      </c>
      <c r="E80" s="35" t="s">
        <v>87</v>
      </c>
    </row>
    <row r="81" spans="1:5" ht="12.75" customHeight="1" hidden="1" outlineLevel="1">
      <c r="A81" s="65"/>
      <c r="B81" s="68"/>
      <c r="C81" s="5">
        <v>44393</v>
      </c>
      <c r="D81" s="46">
        <v>13425394.53</v>
      </c>
      <c r="E81" s="35" t="s">
        <v>97</v>
      </c>
    </row>
    <row r="82" spans="1:5" ht="12.75" customHeight="1" hidden="1" outlineLevel="1">
      <c r="A82" s="65"/>
      <c r="B82" s="68"/>
      <c r="C82" s="5">
        <v>44504</v>
      </c>
      <c r="D82" s="46">
        <v>30277619.69</v>
      </c>
      <c r="E82" s="35" t="s">
        <v>97</v>
      </c>
    </row>
    <row r="83" spans="1:5" ht="12.75" customHeight="1" hidden="1" outlineLevel="1">
      <c r="A83" s="65"/>
      <c r="B83" s="68"/>
      <c r="C83" s="5">
        <v>44553</v>
      </c>
      <c r="D83" s="46">
        <v>10963503.86</v>
      </c>
      <c r="E83" s="35" t="s">
        <v>97</v>
      </c>
    </row>
    <row r="84" spans="1:5" ht="12.75" customHeight="1" hidden="1" outlineLevel="1">
      <c r="A84" s="65"/>
      <c r="B84" s="68"/>
      <c r="C84" s="5">
        <v>44677</v>
      </c>
      <c r="D84" s="46">
        <v>26846617.47</v>
      </c>
      <c r="E84" s="35" t="s">
        <v>103</v>
      </c>
    </row>
    <row r="85" spans="1:5" ht="12.75" customHeight="1" hidden="1" outlineLevel="1">
      <c r="A85" s="65"/>
      <c r="B85" s="68"/>
      <c r="C85" s="5"/>
      <c r="D85" s="46"/>
      <c r="E85" s="35"/>
    </row>
    <row r="86" spans="1:5" ht="13.5" customHeight="1" hidden="1" outlineLevel="1" thickBot="1">
      <c r="A86" s="66"/>
      <c r="B86" s="70"/>
      <c r="C86" s="5"/>
      <c r="D86" s="46"/>
      <c r="E86" s="7"/>
    </row>
    <row r="87" spans="1:5" ht="13.5" collapsed="1" thickBot="1">
      <c r="A87" s="38" t="s">
        <v>24</v>
      </c>
      <c r="B87" s="9"/>
      <c r="C87" s="10"/>
      <c r="D87" s="54">
        <f>SUM(D49:D86)</f>
        <v>770292069.7800001</v>
      </c>
      <c r="E87" s="11"/>
    </row>
    <row r="88" spans="1:5" ht="12.75" customHeight="1" hidden="1" outlineLevel="1">
      <c r="A88" s="77" t="s">
        <v>29</v>
      </c>
      <c r="B88" s="67" t="s">
        <v>5</v>
      </c>
      <c r="C88" s="5">
        <v>41982</v>
      </c>
      <c r="D88" s="6">
        <v>22571773.04</v>
      </c>
      <c r="E88" s="7" t="s">
        <v>37</v>
      </c>
    </row>
    <row r="89" spans="1:5" ht="12.75" customHeight="1" hidden="1" outlineLevel="1">
      <c r="A89" s="78"/>
      <c r="B89" s="68"/>
      <c r="C89" s="5">
        <v>42039</v>
      </c>
      <c r="D89" s="6">
        <v>22571773.04</v>
      </c>
      <c r="E89" s="7" t="s">
        <v>37</v>
      </c>
    </row>
    <row r="90" spans="1:5" ht="12.75" customHeight="1" hidden="1" outlineLevel="1">
      <c r="A90" s="78"/>
      <c r="B90" s="68"/>
      <c r="C90" s="5">
        <v>42397</v>
      </c>
      <c r="D90" s="6">
        <v>22571773.04</v>
      </c>
      <c r="E90" s="7" t="s">
        <v>37</v>
      </c>
    </row>
    <row r="91" spans="1:5" ht="12.75" customHeight="1" hidden="1" outlineLevel="1">
      <c r="A91" s="78"/>
      <c r="B91" s="68"/>
      <c r="C91" s="5">
        <v>42403</v>
      </c>
      <c r="D91" s="6">
        <v>45143546.08</v>
      </c>
      <c r="E91" s="7" t="s">
        <v>66</v>
      </c>
    </row>
    <row r="92" spans="1:5" ht="12.75" customHeight="1" hidden="1" outlineLevel="1">
      <c r="A92" s="78"/>
      <c r="B92" s="68"/>
      <c r="C92" s="39">
        <v>42521</v>
      </c>
      <c r="D92" s="6">
        <v>707373.3</v>
      </c>
      <c r="E92" s="49" t="s">
        <v>61</v>
      </c>
    </row>
    <row r="93" spans="1:5" ht="12.75" customHeight="1" hidden="1" outlineLevel="1">
      <c r="A93" s="78"/>
      <c r="B93" s="68"/>
      <c r="C93" s="39">
        <v>42661</v>
      </c>
      <c r="D93" s="40">
        <v>34132641.97</v>
      </c>
      <c r="E93" s="35" t="s">
        <v>63</v>
      </c>
    </row>
    <row r="94" spans="1:5" ht="12.75" customHeight="1" hidden="1" outlineLevel="1">
      <c r="A94" s="78"/>
      <c r="B94" s="68"/>
      <c r="C94" s="5">
        <v>42734</v>
      </c>
      <c r="D94" s="6">
        <v>26483872.2</v>
      </c>
      <c r="E94" s="35" t="s">
        <v>63</v>
      </c>
    </row>
    <row r="95" spans="1:5" ht="12.75" customHeight="1" hidden="1" outlineLevel="1">
      <c r="A95" s="78"/>
      <c r="B95" s="68"/>
      <c r="C95" s="5">
        <v>42837</v>
      </c>
      <c r="D95" s="6">
        <v>25704404.91</v>
      </c>
      <c r="E95" s="35" t="s">
        <v>63</v>
      </c>
    </row>
    <row r="96" spans="1:5" ht="12.75" customHeight="1" hidden="1" outlineLevel="1">
      <c r="A96" s="78"/>
      <c r="B96" s="68"/>
      <c r="C96" s="5">
        <v>42892</v>
      </c>
      <c r="D96" s="6">
        <v>14185955.19</v>
      </c>
      <c r="E96" s="35" t="s">
        <v>65</v>
      </c>
    </row>
    <row r="97" spans="1:5" ht="12.75" customHeight="1" hidden="1" outlineLevel="1">
      <c r="A97" s="78"/>
      <c r="B97" s="68"/>
      <c r="C97" s="5">
        <v>42944</v>
      </c>
      <c r="D97" s="6">
        <v>18466648.25</v>
      </c>
      <c r="E97" s="35" t="s">
        <v>63</v>
      </c>
    </row>
    <row r="98" spans="1:5" ht="12.75" customHeight="1" hidden="1" outlineLevel="1">
      <c r="A98" s="78"/>
      <c r="B98" s="68"/>
      <c r="C98" s="5">
        <v>43024</v>
      </c>
      <c r="D98" s="6">
        <v>25106950.07</v>
      </c>
      <c r="E98" s="35" t="s">
        <v>64</v>
      </c>
    </row>
    <row r="99" spans="1:5" ht="12.75" customHeight="1" hidden="1" outlineLevel="1">
      <c r="A99" s="78"/>
      <c r="B99" s="68"/>
      <c r="C99" s="5">
        <v>43131</v>
      </c>
      <c r="D99" s="6">
        <v>24760374.81</v>
      </c>
      <c r="E99" s="35" t="s">
        <v>64</v>
      </c>
    </row>
    <row r="100" spans="1:5" ht="12.75" customHeight="1" hidden="1" outlineLevel="1">
      <c r="A100" s="78"/>
      <c r="B100" s="68"/>
      <c r="C100" s="5">
        <v>43214</v>
      </c>
      <c r="D100" s="6">
        <v>59212208.43</v>
      </c>
      <c r="E100" s="35" t="s">
        <v>64</v>
      </c>
    </row>
    <row r="101" spans="1:5" ht="12.75" customHeight="1" hidden="1" outlineLevel="1">
      <c r="A101" s="78"/>
      <c r="B101" s="68"/>
      <c r="C101" s="5">
        <v>43262</v>
      </c>
      <c r="D101" s="6">
        <v>14449090.58</v>
      </c>
      <c r="E101" s="7" t="s">
        <v>70</v>
      </c>
    </row>
    <row r="102" spans="1:5" ht="12.75" customHeight="1" hidden="1" outlineLevel="1">
      <c r="A102" s="78"/>
      <c r="B102" s="68"/>
      <c r="C102" s="5">
        <v>43301</v>
      </c>
      <c r="D102" s="6">
        <v>66560166.58</v>
      </c>
      <c r="E102" s="35" t="s">
        <v>73</v>
      </c>
    </row>
    <row r="103" spans="1:5" ht="12.75" customHeight="1" hidden="1" outlineLevel="1">
      <c r="A103" s="78"/>
      <c r="B103" s="68"/>
      <c r="C103" s="5">
        <v>43390</v>
      </c>
      <c r="D103" s="6">
        <v>59820009.62</v>
      </c>
      <c r="E103" s="35" t="s">
        <v>73</v>
      </c>
    </row>
    <row r="104" spans="1:5" ht="12.75" customHeight="1" hidden="1" outlineLevel="1">
      <c r="A104" s="78"/>
      <c r="B104" s="68"/>
      <c r="C104" s="5">
        <v>43493</v>
      </c>
      <c r="D104" s="6">
        <v>64842035.03</v>
      </c>
      <c r="E104" s="35" t="s">
        <v>73</v>
      </c>
    </row>
    <row r="105" spans="1:5" ht="12.75" customHeight="1" hidden="1" outlineLevel="1">
      <c r="A105" s="78"/>
      <c r="B105" s="68"/>
      <c r="C105" s="5">
        <v>43584</v>
      </c>
      <c r="D105" s="6">
        <v>124584329.17</v>
      </c>
      <c r="E105" s="35" t="s">
        <v>73</v>
      </c>
    </row>
    <row r="106" spans="1:5" ht="12.75" customHeight="1" hidden="1" outlineLevel="1">
      <c r="A106" s="78"/>
      <c r="B106" s="68"/>
      <c r="C106" s="5">
        <v>43637</v>
      </c>
      <c r="D106" s="6">
        <v>64893847.49</v>
      </c>
      <c r="E106" s="49" t="s">
        <v>76</v>
      </c>
    </row>
    <row r="107" spans="1:5" ht="12.75" customHeight="1" hidden="1" outlineLevel="1">
      <c r="A107" s="78"/>
      <c r="B107" s="68"/>
      <c r="C107" s="5">
        <v>43637</v>
      </c>
      <c r="D107" s="6">
        <v>108168225.38</v>
      </c>
      <c r="E107" s="35" t="s">
        <v>75</v>
      </c>
    </row>
    <row r="108" spans="1:5" ht="12.75" customHeight="1" hidden="1" outlineLevel="1">
      <c r="A108" s="78"/>
      <c r="B108" s="68"/>
      <c r="C108" s="5">
        <v>43717</v>
      </c>
      <c r="D108" s="6">
        <v>-63579756.55</v>
      </c>
      <c r="E108" s="35" t="s">
        <v>77</v>
      </c>
    </row>
    <row r="109" spans="1:5" ht="12.75" customHeight="1" hidden="1" outlineLevel="1">
      <c r="A109" s="78"/>
      <c r="B109" s="68"/>
      <c r="C109" s="5">
        <v>43752</v>
      </c>
      <c r="D109" s="6">
        <v>86835086.68</v>
      </c>
      <c r="E109" s="35" t="s">
        <v>78</v>
      </c>
    </row>
    <row r="110" spans="1:5" ht="12.75" customHeight="1" hidden="1" outlineLevel="1">
      <c r="A110" s="78"/>
      <c r="B110" s="68"/>
      <c r="C110" s="5">
        <v>43826</v>
      </c>
      <c r="D110" s="6">
        <v>79964413.39</v>
      </c>
      <c r="E110" s="35" t="s">
        <v>78</v>
      </c>
    </row>
    <row r="111" spans="1:5" ht="12.75" customHeight="1" hidden="1" outlineLevel="1">
      <c r="A111" s="78"/>
      <c r="B111" s="68"/>
      <c r="C111" s="5">
        <v>43916</v>
      </c>
      <c r="D111" s="6">
        <v>33857659.56</v>
      </c>
      <c r="E111" s="49" t="s">
        <v>80</v>
      </c>
    </row>
    <row r="112" spans="1:5" ht="12.75" customHeight="1" hidden="1" outlineLevel="1">
      <c r="A112" s="78"/>
      <c r="B112" s="68"/>
      <c r="C112" s="5">
        <v>43924</v>
      </c>
      <c r="D112" s="6">
        <v>33857659.56</v>
      </c>
      <c r="E112" s="49" t="s">
        <v>80</v>
      </c>
    </row>
    <row r="113" spans="1:5" ht="12.75" customHeight="1" hidden="1" outlineLevel="1">
      <c r="A113" s="78"/>
      <c r="B113" s="68"/>
      <c r="C113" s="5">
        <v>43944</v>
      </c>
      <c r="D113" s="6">
        <v>96107910.68</v>
      </c>
      <c r="E113" s="35" t="s">
        <v>81</v>
      </c>
    </row>
    <row r="114" spans="1:5" ht="12.75" customHeight="1" hidden="1" outlineLevel="1">
      <c r="A114" s="78"/>
      <c r="B114" s="68"/>
      <c r="C114" s="5">
        <v>44034</v>
      </c>
      <c r="D114" s="6">
        <v>162420261.99</v>
      </c>
      <c r="E114" s="35" t="s">
        <v>82</v>
      </c>
    </row>
    <row r="115" spans="1:5" ht="12.75" customHeight="1" hidden="1" outlineLevel="1">
      <c r="A115" s="78"/>
      <c r="B115" s="68"/>
      <c r="C115" s="5">
        <v>44179</v>
      </c>
      <c r="D115" s="6">
        <v>103444489.84</v>
      </c>
      <c r="E115" s="35" t="s">
        <v>82</v>
      </c>
    </row>
    <row r="116" spans="1:5" ht="12.75" customHeight="1" hidden="1" outlineLevel="1">
      <c r="A116" s="78"/>
      <c r="B116" s="68"/>
      <c r="C116" s="5">
        <v>44223</v>
      </c>
      <c r="D116" s="6">
        <v>44481296.61</v>
      </c>
      <c r="E116" s="35" t="s">
        <v>82</v>
      </c>
    </row>
    <row r="117" spans="1:5" ht="12.75" customHeight="1" hidden="1" outlineLevel="1">
      <c r="A117" s="78"/>
      <c r="B117" s="68"/>
      <c r="C117" s="5">
        <v>44322</v>
      </c>
      <c r="D117" s="6">
        <v>101723559.64</v>
      </c>
      <c r="E117" s="35" t="s">
        <v>84</v>
      </c>
    </row>
    <row r="118" spans="1:5" ht="12.75" customHeight="1" hidden="1" outlineLevel="1">
      <c r="A118" s="78"/>
      <c r="B118" s="68"/>
      <c r="C118" s="5">
        <v>44365</v>
      </c>
      <c r="D118" s="6">
        <v>566665.05</v>
      </c>
      <c r="E118" s="35" t="s">
        <v>87</v>
      </c>
    </row>
    <row r="119" spans="1:5" ht="12.75" customHeight="1" hidden="1" outlineLevel="1">
      <c r="A119" s="78"/>
      <c r="B119" s="68"/>
      <c r="C119" s="5">
        <v>44393</v>
      </c>
      <c r="D119" s="6">
        <v>86107878.58</v>
      </c>
      <c r="E119" s="35" t="s">
        <v>97</v>
      </c>
    </row>
    <row r="120" spans="1:5" ht="12.75" customHeight="1" hidden="1" outlineLevel="1">
      <c r="A120" s="78"/>
      <c r="B120" s="68"/>
      <c r="C120" s="5">
        <v>44504</v>
      </c>
      <c r="D120" s="6">
        <v>92391089.2</v>
      </c>
      <c r="E120" s="35" t="s">
        <v>97</v>
      </c>
    </row>
    <row r="121" spans="1:5" ht="12.75" customHeight="1" hidden="1" outlineLevel="1">
      <c r="A121" s="78"/>
      <c r="B121" s="68"/>
      <c r="C121" s="36">
        <v>44580</v>
      </c>
      <c r="D121" s="46">
        <v>71955300.73</v>
      </c>
      <c r="E121" s="35" t="s">
        <v>97</v>
      </c>
    </row>
    <row r="122" spans="1:5" ht="12.75" customHeight="1" hidden="1" outlineLevel="1">
      <c r="A122" s="78"/>
      <c r="B122" s="68"/>
      <c r="C122" s="5">
        <v>44677</v>
      </c>
      <c r="D122" s="6">
        <v>115851598.51</v>
      </c>
      <c r="E122" s="35" t="s">
        <v>102</v>
      </c>
    </row>
    <row r="123" spans="1:5" ht="12.75" customHeight="1" hidden="1" outlineLevel="1">
      <c r="A123" s="78"/>
      <c r="B123" s="68"/>
      <c r="C123" s="5"/>
      <c r="D123" s="6"/>
      <c r="E123" s="35"/>
    </row>
    <row r="124" spans="1:5" ht="13.5" customHeight="1" hidden="1" outlineLevel="1" thickBot="1">
      <c r="A124" s="79"/>
      <c r="B124" s="70"/>
      <c r="C124" s="5"/>
      <c r="D124" s="6"/>
      <c r="E124" s="35"/>
    </row>
    <row r="125" spans="1:5" ht="13.5" collapsed="1" thickBot="1">
      <c r="A125" s="38" t="s">
        <v>25</v>
      </c>
      <c r="B125" s="9"/>
      <c r="C125" s="10"/>
      <c r="D125" s="54">
        <f>SUM(D88:D124)</f>
        <v>1890922111.6499999</v>
      </c>
      <c r="E125" s="11"/>
    </row>
    <row r="126" spans="1:5" ht="12.75" hidden="1" outlineLevel="1">
      <c r="A126" s="83" t="s">
        <v>85</v>
      </c>
      <c r="B126" s="86" t="s">
        <v>89</v>
      </c>
      <c r="C126" s="48">
        <v>44393</v>
      </c>
      <c r="D126" s="6">
        <v>20158045.49</v>
      </c>
      <c r="E126" s="7" t="s">
        <v>37</v>
      </c>
    </row>
    <row r="127" spans="1:5" ht="12.75" hidden="1" outlineLevel="1">
      <c r="A127" s="84"/>
      <c r="B127" s="87"/>
      <c r="C127" s="48">
        <v>44393</v>
      </c>
      <c r="D127" s="6">
        <v>3665099.18</v>
      </c>
      <c r="E127" s="7" t="s">
        <v>91</v>
      </c>
    </row>
    <row r="128" spans="1:5" ht="12.75" hidden="1" outlineLevel="1">
      <c r="A128" s="84"/>
      <c r="B128" s="87"/>
      <c r="C128" s="48">
        <v>44676</v>
      </c>
      <c r="D128" s="6">
        <v>7330198.36</v>
      </c>
      <c r="E128" s="7" t="s">
        <v>104</v>
      </c>
    </row>
    <row r="129" spans="1:5" ht="12.75" hidden="1" outlineLevel="1">
      <c r="A129" s="84"/>
      <c r="B129" s="87"/>
      <c r="C129" s="48"/>
      <c r="D129" s="46"/>
      <c r="E129" s="7"/>
    </row>
    <row r="130" spans="1:5" ht="13.5" hidden="1" outlineLevel="1" thickBot="1">
      <c r="A130" s="85"/>
      <c r="B130" s="88"/>
      <c r="C130" s="48"/>
      <c r="D130" s="46"/>
      <c r="E130" s="7"/>
    </row>
    <row r="131" spans="1:5" ht="13.5" collapsed="1" thickBot="1">
      <c r="A131" s="38" t="s">
        <v>90</v>
      </c>
      <c r="B131" s="60"/>
      <c r="C131" s="10"/>
      <c r="D131" s="54">
        <f>SUM(D126:D130)</f>
        <v>31153343.029999997</v>
      </c>
      <c r="E131" s="11"/>
    </row>
    <row r="132" spans="1:5" ht="12.75" customHeight="1" hidden="1" outlineLevel="1">
      <c r="A132" s="77" t="s">
        <v>29</v>
      </c>
      <c r="B132" s="80" t="s">
        <v>27</v>
      </c>
      <c r="C132" s="5">
        <v>41988</v>
      </c>
      <c r="D132" s="6">
        <v>290106.39</v>
      </c>
      <c r="E132" s="7" t="s">
        <v>37</v>
      </c>
    </row>
    <row r="133" spans="1:5" ht="12.75" customHeight="1" hidden="1" outlineLevel="1">
      <c r="A133" s="78"/>
      <c r="B133" s="81"/>
      <c r="C133" s="5">
        <v>42079</v>
      </c>
      <c r="D133" s="6">
        <v>290106.39</v>
      </c>
      <c r="E133" s="7" t="s">
        <v>37</v>
      </c>
    </row>
    <row r="134" spans="1:5" ht="12.75" customHeight="1" hidden="1" outlineLevel="1">
      <c r="A134" s="78"/>
      <c r="B134" s="81"/>
      <c r="C134" s="5">
        <v>42153</v>
      </c>
      <c r="D134" s="6">
        <v>8413085.31</v>
      </c>
      <c r="E134" s="7" t="s">
        <v>55</v>
      </c>
    </row>
    <row r="135" spans="1:5" ht="12.75" customHeight="1" hidden="1" outlineLevel="1">
      <c r="A135" s="78"/>
      <c r="B135" s="81"/>
      <c r="C135" s="5">
        <v>42404</v>
      </c>
      <c r="D135" s="6">
        <v>290106.39</v>
      </c>
      <c r="E135" s="7" t="s">
        <v>37</v>
      </c>
    </row>
    <row r="136" spans="1:5" ht="12.75" customHeight="1" hidden="1" outlineLevel="1">
      <c r="A136" s="78"/>
      <c r="B136" s="81"/>
      <c r="C136" s="5">
        <v>42424</v>
      </c>
      <c r="D136" s="6">
        <v>580212.78</v>
      </c>
      <c r="E136" s="7" t="s">
        <v>66</v>
      </c>
    </row>
    <row r="137" spans="1:5" ht="12.75" customHeight="1" hidden="1" outlineLevel="1">
      <c r="A137" s="78"/>
      <c r="B137" s="81"/>
      <c r="C137" s="39">
        <v>42500</v>
      </c>
      <c r="D137" s="6">
        <v>2386899.04</v>
      </c>
      <c r="E137" s="49" t="s">
        <v>61</v>
      </c>
    </row>
    <row r="138" spans="1:5" ht="12.75" customHeight="1" hidden="1" outlineLevel="1">
      <c r="A138" s="78"/>
      <c r="B138" s="81"/>
      <c r="C138" s="39">
        <v>42682</v>
      </c>
      <c r="D138" s="6">
        <v>3380603.5</v>
      </c>
      <c r="E138" s="35" t="s">
        <v>63</v>
      </c>
    </row>
    <row r="139" spans="1:5" ht="12.75" customHeight="1" hidden="1" outlineLevel="1">
      <c r="A139" s="78"/>
      <c r="B139" s="81"/>
      <c r="C139" s="5">
        <v>42760</v>
      </c>
      <c r="D139" s="6">
        <v>2284762.3</v>
      </c>
      <c r="E139" s="35" t="s">
        <v>63</v>
      </c>
    </row>
    <row r="140" spans="1:5" ht="12.75" customHeight="1" hidden="1" outlineLevel="1">
      <c r="A140" s="78"/>
      <c r="B140" s="81"/>
      <c r="C140" s="5">
        <v>42849</v>
      </c>
      <c r="D140" s="6">
        <v>1862158.94</v>
      </c>
      <c r="E140" s="35" t="s">
        <v>63</v>
      </c>
    </row>
    <row r="141" spans="1:5" ht="12.75" customHeight="1" hidden="1" outlineLevel="1">
      <c r="A141" s="78"/>
      <c r="B141" s="81"/>
      <c r="C141" s="5">
        <v>42916</v>
      </c>
      <c r="D141" s="6">
        <v>446035.92</v>
      </c>
      <c r="E141" s="35" t="s">
        <v>65</v>
      </c>
    </row>
    <row r="142" spans="1:5" ht="12.75" customHeight="1" hidden="1" outlineLevel="1">
      <c r="A142" s="78"/>
      <c r="B142" s="81"/>
      <c r="C142" s="5">
        <v>42941</v>
      </c>
      <c r="D142" s="6">
        <v>2170795.39</v>
      </c>
      <c r="E142" s="35" t="s">
        <v>63</v>
      </c>
    </row>
    <row r="143" spans="1:5" ht="12.75" customHeight="1" hidden="1" outlineLevel="1">
      <c r="A143" s="78"/>
      <c r="B143" s="81"/>
      <c r="C143" s="39">
        <v>43018</v>
      </c>
      <c r="D143" s="6">
        <v>1808226.71</v>
      </c>
      <c r="E143" s="35" t="s">
        <v>64</v>
      </c>
    </row>
    <row r="144" spans="1:5" ht="12.75" customHeight="1" hidden="1" outlineLevel="1">
      <c r="A144" s="78"/>
      <c r="B144" s="81"/>
      <c r="C144" s="39">
        <v>43123</v>
      </c>
      <c r="D144" s="6">
        <v>411722.26</v>
      </c>
      <c r="E144" s="35" t="s">
        <v>64</v>
      </c>
    </row>
    <row r="145" spans="1:5" ht="12.75" customHeight="1" hidden="1" outlineLevel="1">
      <c r="A145" s="78"/>
      <c r="B145" s="81"/>
      <c r="C145" s="39">
        <v>43234</v>
      </c>
      <c r="D145" s="6">
        <v>3853277.1</v>
      </c>
      <c r="E145" s="35" t="s">
        <v>69</v>
      </c>
    </row>
    <row r="146" spans="1:5" ht="12.75" customHeight="1" hidden="1" outlineLevel="1">
      <c r="A146" s="78"/>
      <c r="B146" s="81"/>
      <c r="C146" s="39">
        <v>43279</v>
      </c>
      <c r="D146" s="6">
        <v>314973.5</v>
      </c>
      <c r="E146" s="35" t="s">
        <v>71</v>
      </c>
    </row>
    <row r="147" spans="1:5" ht="12.75" customHeight="1" hidden="1" outlineLevel="1">
      <c r="A147" s="78"/>
      <c r="B147" s="81"/>
      <c r="C147" s="39">
        <v>43279</v>
      </c>
      <c r="D147" s="6">
        <v>227567.08</v>
      </c>
      <c r="E147" s="7" t="s">
        <v>72</v>
      </c>
    </row>
    <row r="148" spans="1:5" ht="13.5" customHeight="1" hidden="1" outlineLevel="1" thickBot="1">
      <c r="A148" s="79"/>
      <c r="B148" s="82"/>
      <c r="C148" s="5"/>
      <c r="D148" s="6"/>
      <c r="E148" s="7"/>
    </row>
    <row r="149" spans="1:5" ht="13.5" collapsed="1" thickBot="1">
      <c r="A149" s="38" t="s">
        <v>28</v>
      </c>
      <c r="B149" s="9"/>
      <c r="C149" s="10"/>
      <c r="D149" s="54">
        <f>SUM(D132:D148)</f>
        <v>29010639.000000007</v>
      </c>
      <c r="E149" s="11"/>
    </row>
    <row r="150" ht="13.5" thickBot="1">
      <c r="D150" s="53">
        <f>D42+D87+D125+D149</f>
        <v>3132043940.62</v>
      </c>
    </row>
    <row r="152" ht="12.75">
      <c r="A152" s="1" t="s">
        <v>67</v>
      </c>
    </row>
    <row r="153" spans="1:5" ht="27" customHeight="1">
      <c r="A153" s="63" t="s">
        <v>57</v>
      </c>
      <c r="B153" s="63"/>
      <c r="C153" s="63"/>
      <c r="D153" s="63"/>
      <c r="E153" s="63"/>
    </row>
    <row r="154" spans="1:5" ht="53.25" customHeight="1">
      <c r="A154" s="63" t="s">
        <v>58</v>
      </c>
      <c r="B154" s="63"/>
      <c r="C154" s="63"/>
      <c r="D154" s="63"/>
      <c r="E154" s="63"/>
    </row>
    <row r="155" ht="12.75">
      <c r="A155" s="1" t="s">
        <v>60</v>
      </c>
    </row>
  </sheetData>
  <sheetProtection/>
  <mergeCells count="20">
    <mergeCell ref="D2:D3"/>
    <mergeCell ref="E2:E3"/>
    <mergeCell ref="A132:A148"/>
    <mergeCell ref="B132:B148"/>
    <mergeCell ref="A88:A124"/>
    <mergeCell ref="B88:B124"/>
    <mergeCell ref="A43:A47"/>
    <mergeCell ref="B43:B47"/>
    <mergeCell ref="A126:A130"/>
    <mergeCell ref="B126:B130"/>
    <mergeCell ref="A1:E1"/>
    <mergeCell ref="A153:E153"/>
    <mergeCell ref="A154:E154"/>
    <mergeCell ref="A4:A41"/>
    <mergeCell ref="B4:B41"/>
    <mergeCell ref="A49:A86"/>
    <mergeCell ref="B49:B86"/>
    <mergeCell ref="A2:A3"/>
    <mergeCell ref="B2:B3"/>
    <mergeCell ref="C2:C3"/>
  </mergeCells>
  <printOptions/>
  <pageMargins left="0.7" right="0.7" top="0.75" bottom="0.75" header="0.3" footer="0.3"/>
  <pageSetup horizontalDpi="600" verticalDpi="600" orientation="portrait" paperSize="9" r:id="rId1"/>
  <customProperties>
    <customPr name="_pios_id" r:id="rId2"/>
  </customProperties>
</worksheet>
</file>

<file path=xl/worksheets/sheet2.xml><?xml version="1.0" encoding="utf-8"?>
<worksheet xmlns="http://schemas.openxmlformats.org/spreadsheetml/2006/main" xmlns:r="http://schemas.openxmlformats.org/officeDocument/2006/relationships">
  <sheetPr>
    <pageSetUpPr fitToPage="1"/>
  </sheetPr>
  <dimension ref="A1:DD64"/>
  <sheetViews>
    <sheetView tabSelected="1" zoomScale="68" zoomScaleNormal="68" zoomScalePageLayoutView="0" workbookViewId="0" topLeftCell="A1">
      <pane xSplit="1" ySplit="3" topLeftCell="N4" activePane="bottomRight" state="frozen"/>
      <selection pane="topLeft" activeCell="A1" sqref="A1"/>
      <selection pane="topRight" activeCell="B1" sqref="B1"/>
      <selection pane="bottomLeft" activeCell="A4" sqref="A4"/>
      <selection pane="bottomRight" activeCell="CR55" sqref="CR55"/>
    </sheetView>
  </sheetViews>
  <sheetFormatPr defaultColWidth="9.140625" defaultRowHeight="12.75" outlineLevelRow="1" outlineLevelCol="3"/>
  <cols>
    <col min="1" max="1" width="50.8515625" style="12" customWidth="1"/>
    <col min="2" max="13" width="15.8515625" style="12" hidden="1" customWidth="1" outlineLevel="1"/>
    <col min="14" max="14" width="15.8515625" style="12" customWidth="1" collapsed="1"/>
    <col min="15" max="26" width="15.8515625" style="12" hidden="1" customWidth="1" outlineLevel="1"/>
    <col min="27" max="27" width="16.8515625" style="12" bestFit="1" customWidth="1" collapsed="1"/>
    <col min="28" max="39" width="15.8515625" style="12" hidden="1" customWidth="1" outlineLevel="1"/>
    <col min="40" max="40" width="16.8515625" style="12" bestFit="1" customWidth="1" collapsed="1"/>
    <col min="41" max="52" width="15.8515625" style="12" hidden="1" customWidth="1" outlineLevel="1"/>
    <col min="53" max="53" width="16.8515625" style="12" bestFit="1" customWidth="1" collapsed="1"/>
    <col min="54" max="65" width="15.8515625" style="12" hidden="1" customWidth="1" outlineLevel="1"/>
    <col min="66" max="66" width="16.8515625" style="12" bestFit="1" customWidth="1" collapsed="1"/>
    <col min="67" max="78" width="15.8515625" style="12" hidden="1" customWidth="1" outlineLevel="3"/>
    <col min="79" max="79" width="16.8515625" style="12" bestFit="1" customWidth="1" collapsed="1"/>
    <col min="80" max="80" width="15.8515625" style="12" hidden="1" customWidth="1" outlineLevel="1"/>
    <col min="81" max="82" width="16.7109375" style="12" hidden="1" customWidth="1" outlineLevel="1"/>
    <col min="83" max="83" width="15.8515625" style="12" hidden="1" customWidth="1" outlineLevel="1"/>
    <col min="84" max="84" width="16.7109375" style="12" hidden="1" customWidth="1" outlineLevel="1"/>
    <col min="85" max="87" width="15.8515625" style="12" hidden="1" customWidth="1" outlineLevel="1"/>
    <col min="88" max="88" width="16.7109375" style="12" hidden="1" customWidth="1" outlineLevel="1"/>
    <col min="89" max="89" width="15.8515625" style="12" hidden="1" customWidth="1" outlineLevel="1"/>
    <col min="90" max="91" width="16.7109375" style="12" hidden="1" customWidth="1" outlineLevel="1"/>
    <col min="92" max="92" width="18.7109375" style="12" bestFit="1" customWidth="1" collapsed="1"/>
    <col min="93" max="103" width="17.28125" style="12" hidden="1" customWidth="1" outlineLevel="1"/>
    <col min="104" max="104" width="11.00390625" style="12" hidden="1" customWidth="1" outlineLevel="1"/>
    <col min="105" max="105" width="17.28125" style="12" customWidth="1" collapsed="1"/>
    <col min="106" max="106" width="19.140625" style="12" customWidth="1"/>
    <col min="107" max="107" width="11.8515625" style="12" bestFit="1" customWidth="1"/>
    <col min="108" max="108" width="10.00390625" style="12" bestFit="1" customWidth="1"/>
    <col min="109" max="115" width="9.140625" style="12" customWidth="1"/>
    <col min="116" max="116" width="9.421875" style="12" customWidth="1"/>
    <col min="117" max="16384" width="9.140625" style="12" customWidth="1"/>
  </cols>
  <sheetData>
    <row r="1" spans="1:106" ht="32.25" customHeight="1">
      <c r="A1" s="89" t="s">
        <v>99</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1"/>
    </row>
    <row r="2" spans="1:106" s="16" customFormat="1" ht="15" customHeight="1" thickBot="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5"/>
    </row>
    <row r="3" spans="1:106" s="16" customFormat="1" ht="25.5" customHeight="1" thickBot="1">
      <c r="A3" s="17"/>
      <c r="B3" s="18" t="s">
        <v>6</v>
      </c>
      <c r="C3" s="18" t="s">
        <v>7</v>
      </c>
      <c r="D3" s="19" t="s">
        <v>8</v>
      </c>
      <c r="E3" s="19" t="s">
        <v>9</v>
      </c>
      <c r="F3" s="19" t="s">
        <v>22</v>
      </c>
      <c r="G3" s="19" t="s">
        <v>10</v>
      </c>
      <c r="H3" s="19" t="s">
        <v>11</v>
      </c>
      <c r="I3" s="19" t="s">
        <v>12</v>
      </c>
      <c r="J3" s="19" t="s">
        <v>13</v>
      </c>
      <c r="K3" s="19" t="s">
        <v>14</v>
      </c>
      <c r="L3" s="19" t="s">
        <v>15</v>
      </c>
      <c r="M3" s="20" t="s">
        <v>16</v>
      </c>
      <c r="N3" s="21" t="s">
        <v>30</v>
      </c>
      <c r="O3" s="18" t="s">
        <v>6</v>
      </c>
      <c r="P3" s="18" t="s">
        <v>7</v>
      </c>
      <c r="Q3" s="19" t="s">
        <v>8</v>
      </c>
      <c r="R3" s="19" t="s">
        <v>9</v>
      </c>
      <c r="S3" s="19" t="s">
        <v>22</v>
      </c>
      <c r="T3" s="19" t="s">
        <v>10</v>
      </c>
      <c r="U3" s="19" t="s">
        <v>11</v>
      </c>
      <c r="V3" s="19" t="s">
        <v>12</v>
      </c>
      <c r="W3" s="19" t="s">
        <v>13</v>
      </c>
      <c r="X3" s="19" t="s">
        <v>14</v>
      </c>
      <c r="Y3" s="19" t="s">
        <v>15</v>
      </c>
      <c r="Z3" s="20" t="s">
        <v>16</v>
      </c>
      <c r="AA3" s="21" t="s">
        <v>54</v>
      </c>
      <c r="AB3" s="18" t="s">
        <v>6</v>
      </c>
      <c r="AC3" s="18" t="s">
        <v>7</v>
      </c>
      <c r="AD3" s="19" t="s">
        <v>8</v>
      </c>
      <c r="AE3" s="19" t="s">
        <v>9</v>
      </c>
      <c r="AF3" s="19" t="s">
        <v>22</v>
      </c>
      <c r="AG3" s="19" t="s">
        <v>10</v>
      </c>
      <c r="AH3" s="19" t="s">
        <v>11</v>
      </c>
      <c r="AI3" s="19" t="s">
        <v>12</v>
      </c>
      <c r="AJ3" s="19" t="s">
        <v>13</v>
      </c>
      <c r="AK3" s="19" t="s">
        <v>14</v>
      </c>
      <c r="AL3" s="19" t="s">
        <v>15</v>
      </c>
      <c r="AM3" s="20" t="s">
        <v>16</v>
      </c>
      <c r="AN3" s="51" t="s">
        <v>59</v>
      </c>
      <c r="AO3" s="18" t="s">
        <v>6</v>
      </c>
      <c r="AP3" s="18" t="s">
        <v>7</v>
      </c>
      <c r="AQ3" s="19" t="s">
        <v>8</v>
      </c>
      <c r="AR3" s="19" t="s">
        <v>9</v>
      </c>
      <c r="AS3" s="19" t="s">
        <v>22</v>
      </c>
      <c r="AT3" s="19" t="s">
        <v>10</v>
      </c>
      <c r="AU3" s="19" t="s">
        <v>11</v>
      </c>
      <c r="AV3" s="19" t="s">
        <v>12</v>
      </c>
      <c r="AW3" s="19" t="s">
        <v>13</v>
      </c>
      <c r="AX3" s="19" t="s">
        <v>14</v>
      </c>
      <c r="AY3" s="19" t="s">
        <v>15</v>
      </c>
      <c r="AZ3" s="20" t="s">
        <v>16</v>
      </c>
      <c r="BA3" s="51" t="s">
        <v>68</v>
      </c>
      <c r="BB3" s="18" t="s">
        <v>6</v>
      </c>
      <c r="BC3" s="18" t="s">
        <v>7</v>
      </c>
      <c r="BD3" s="19" t="s">
        <v>8</v>
      </c>
      <c r="BE3" s="19" t="s">
        <v>9</v>
      </c>
      <c r="BF3" s="19" t="s">
        <v>22</v>
      </c>
      <c r="BG3" s="19" t="s">
        <v>10</v>
      </c>
      <c r="BH3" s="19" t="s">
        <v>11</v>
      </c>
      <c r="BI3" s="19" t="s">
        <v>12</v>
      </c>
      <c r="BJ3" s="19" t="s">
        <v>13</v>
      </c>
      <c r="BK3" s="19" t="s">
        <v>14</v>
      </c>
      <c r="BL3" s="19" t="s">
        <v>15</v>
      </c>
      <c r="BM3" s="20" t="s">
        <v>16</v>
      </c>
      <c r="BN3" s="51" t="s">
        <v>74</v>
      </c>
      <c r="BO3" s="18" t="s">
        <v>6</v>
      </c>
      <c r="BP3" s="18" t="s">
        <v>7</v>
      </c>
      <c r="BQ3" s="19" t="s">
        <v>8</v>
      </c>
      <c r="BR3" s="19" t="s">
        <v>9</v>
      </c>
      <c r="BS3" s="19" t="s">
        <v>22</v>
      </c>
      <c r="BT3" s="19" t="s">
        <v>10</v>
      </c>
      <c r="BU3" s="19" t="s">
        <v>11</v>
      </c>
      <c r="BV3" s="19" t="s">
        <v>12</v>
      </c>
      <c r="BW3" s="19" t="s">
        <v>13</v>
      </c>
      <c r="BX3" s="19" t="s">
        <v>14</v>
      </c>
      <c r="BY3" s="19" t="s">
        <v>15</v>
      </c>
      <c r="BZ3" s="20" t="s">
        <v>16</v>
      </c>
      <c r="CA3" s="22" t="s">
        <v>79</v>
      </c>
      <c r="CB3" s="18" t="s">
        <v>6</v>
      </c>
      <c r="CC3" s="18" t="s">
        <v>7</v>
      </c>
      <c r="CD3" s="19" t="s">
        <v>8</v>
      </c>
      <c r="CE3" s="19" t="s">
        <v>9</v>
      </c>
      <c r="CF3" s="19" t="s">
        <v>22</v>
      </c>
      <c r="CG3" s="19" t="s">
        <v>10</v>
      </c>
      <c r="CH3" s="19" t="s">
        <v>11</v>
      </c>
      <c r="CI3" s="19" t="s">
        <v>12</v>
      </c>
      <c r="CJ3" s="19" t="s">
        <v>13</v>
      </c>
      <c r="CK3" s="19" t="s">
        <v>14</v>
      </c>
      <c r="CL3" s="19" t="s">
        <v>15</v>
      </c>
      <c r="CM3" s="20" t="s">
        <v>16</v>
      </c>
      <c r="CN3" s="22" t="s">
        <v>83</v>
      </c>
      <c r="CO3" s="18" t="s">
        <v>6</v>
      </c>
      <c r="CP3" s="18" t="s">
        <v>7</v>
      </c>
      <c r="CQ3" s="19" t="s">
        <v>8</v>
      </c>
      <c r="CR3" s="19" t="s">
        <v>9</v>
      </c>
      <c r="CS3" s="19" t="s">
        <v>22</v>
      </c>
      <c r="CT3" s="19" t="s">
        <v>10</v>
      </c>
      <c r="CU3" s="19" t="s">
        <v>11</v>
      </c>
      <c r="CV3" s="19" t="s">
        <v>12</v>
      </c>
      <c r="CW3" s="19" t="s">
        <v>13</v>
      </c>
      <c r="CX3" s="19" t="s">
        <v>14</v>
      </c>
      <c r="CY3" s="19" t="s">
        <v>15</v>
      </c>
      <c r="CZ3" s="20" t="s">
        <v>16</v>
      </c>
      <c r="DA3" s="22" t="s">
        <v>98</v>
      </c>
      <c r="DB3" s="22" t="s">
        <v>17</v>
      </c>
    </row>
    <row r="4" spans="1:106" s="16" customFormat="1" ht="28.5" customHeight="1" hidden="1" outlineLevel="1">
      <c r="A4" s="23" t="s">
        <v>38</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6"/>
    </row>
    <row r="5" spans="1:106" s="16" customFormat="1" ht="26.25" customHeight="1" hidden="1" outlineLevel="1">
      <c r="A5" s="24" t="s">
        <v>39</v>
      </c>
      <c r="B5" s="25"/>
      <c r="C5" s="25"/>
      <c r="D5" s="25"/>
      <c r="E5" s="25"/>
      <c r="F5" s="25"/>
      <c r="G5" s="25"/>
      <c r="H5" s="25"/>
      <c r="I5" s="25"/>
      <c r="J5" s="25"/>
      <c r="K5" s="25"/>
      <c r="L5" s="25"/>
      <c r="M5" s="25"/>
      <c r="N5" s="25">
        <f>SUM(B5:M5)</f>
        <v>0</v>
      </c>
      <c r="O5" s="25">
        <v>0</v>
      </c>
      <c r="P5" s="25">
        <v>0</v>
      </c>
      <c r="Q5" s="25">
        <v>0</v>
      </c>
      <c r="R5" s="25">
        <v>0</v>
      </c>
      <c r="S5" s="25">
        <v>0</v>
      </c>
      <c r="T5" s="25">
        <v>9818.8</v>
      </c>
      <c r="U5" s="25">
        <v>19274.26</v>
      </c>
      <c r="V5" s="25">
        <v>2516.78</v>
      </c>
      <c r="W5" s="25">
        <v>0</v>
      </c>
      <c r="X5" s="25">
        <v>0</v>
      </c>
      <c r="Y5" s="25">
        <v>78351.47</v>
      </c>
      <c r="Z5" s="25">
        <v>104146.88</v>
      </c>
      <c r="AA5" s="25">
        <f>SUM(O5:Z5)</f>
        <v>214108.19</v>
      </c>
      <c r="AB5" s="25">
        <v>58471.97</v>
      </c>
      <c r="AC5" s="25">
        <v>28590.18</v>
      </c>
      <c r="AD5" s="25">
        <v>1026.03</v>
      </c>
      <c r="AE5" s="25">
        <v>356806.61</v>
      </c>
      <c r="AF5" s="25">
        <v>31224.21</v>
      </c>
      <c r="AG5" s="25">
        <v>112062.23</v>
      </c>
      <c r="AH5" s="25">
        <v>9835.28</v>
      </c>
      <c r="AI5" s="25">
        <v>95442.27</v>
      </c>
      <c r="AJ5" s="25">
        <v>184946.88</v>
      </c>
      <c r="AK5" s="25">
        <v>113546.23</v>
      </c>
      <c r="AL5" s="25">
        <v>120467.14</v>
      </c>
      <c r="AM5" s="25">
        <v>620412.35</v>
      </c>
      <c r="AN5" s="25">
        <f>SUM(AB5:AM5)</f>
        <v>1732831.38</v>
      </c>
      <c r="AO5" s="25">
        <v>7427.76</v>
      </c>
      <c r="AP5" s="25">
        <v>403616.92</v>
      </c>
      <c r="AQ5" s="25">
        <v>1022119.08</v>
      </c>
      <c r="AR5" s="25">
        <v>187175.58</v>
      </c>
      <c r="AS5" s="25">
        <v>210779.37</v>
      </c>
      <c r="AT5" s="25">
        <v>197492.35</v>
      </c>
      <c r="AU5" s="25">
        <v>209591.58</v>
      </c>
      <c r="AV5" s="25">
        <v>490752.63</v>
      </c>
      <c r="AW5" s="25">
        <v>536498.9</v>
      </c>
      <c r="AX5" s="25">
        <v>568410.27</v>
      </c>
      <c r="AY5" s="25">
        <v>287293.05</v>
      </c>
      <c r="AZ5" s="25">
        <v>702627.47</v>
      </c>
      <c r="BA5" s="25">
        <f>SUM(AO5:AZ5)</f>
        <v>4823784.96</v>
      </c>
      <c r="BB5" s="25">
        <v>90056.14</v>
      </c>
      <c r="BC5" s="25">
        <v>209031.46</v>
      </c>
      <c r="BD5" s="25">
        <v>155213.79</v>
      </c>
      <c r="BE5" s="25">
        <v>734158.62</v>
      </c>
      <c r="BF5" s="25">
        <v>15063.2</v>
      </c>
      <c r="BG5" s="25">
        <v>32432.28</v>
      </c>
      <c r="BH5" s="25">
        <v>443148.4</v>
      </c>
      <c r="BI5" s="25">
        <v>34872.78</v>
      </c>
      <c r="BJ5" s="25">
        <v>129370.47</v>
      </c>
      <c r="BK5" s="25">
        <v>263207.38</v>
      </c>
      <c r="BL5" s="25">
        <v>311571.31</v>
      </c>
      <c r="BM5" s="25">
        <v>346831.64</v>
      </c>
      <c r="BN5" s="25">
        <f>SUM(BB5:BM5)</f>
        <v>2764957.47</v>
      </c>
      <c r="BO5" s="25">
        <v>517937.17</v>
      </c>
      <c r="BP5" s="25">
        <v>151253.71</v>
      </c>
      <c r="BQ5" s="25">
        <v>255580.64</v>
      </c>
      <c r="BR5" s="25">
        <v>408718.67</v>
      </c>
      <c r="BS5" s="25">
        <v>0</v>
      </c>
      <c r="BT5" s="25">
        <v>606421.37</v>
      </c>
      <c r="BU5" s="25">
        <v>2026.15</v>
      </c>
      <c r="BV5" s="25">
        <v>114302.45</v>
      </c>
      <c r="BW5" s="25">
        <v>317312.86</v>
      </c>
      <c r="BX5" s="25">
        <v>0</v>
      </c>
      <c r="BY5" s="25">
        <v>71525.36</v>
      </c>
      <c r="BZ5" s="25">
        <v>420781.78</v>
      </c>
      <c r="CA5" s="25">
        <f>SUM(BO5:BZ5)</f>
        <v>2865860.16</v>
      </c>
      <c r="CB5" s="25">
        <v>0</v>
      </c>
      <c r="CC5" s="25">
        <v>48470.75</v>
      </c>
      <c r="CD5" s="25">
        <v>134072.95</v>
      </c>
      <c r="CE5" s="25">
        <v>483432.27</v>
      </c>
      <c r="CF5" s="25">
        <v>76272.05</v>
      </c>
      <c r="CG5" s="25">
        <v>464215.23</v>
      </c>
      <c r="CH5" s="25">
        <v>42001.55</v>
      </c>
      <c r="CI5" s="25">
        <v>126225.98</v>
      </c>
      <c r="CJ5" s="25">
        <v>0</v>
      </c>
      <c r="CK5" s="25">
        <v>114746.86</v>
      </c>
      <c r="CL5" s="25">
        <v>22592.6</v>
      </c>
      <c r="CM5" s="25">
        <v>609714.62</v>
      </c>
      <c r="CN5" s="25">
        <f>SUM(CB5:CM5)</f>
        <v>2121744.8600000003</v>
      </c>
      <c r="CO5" s="25">
        <v>0</v>
      </c>
      <c r="CP5" s="25">
        <v>176091.08</v>
      </c>
      <c r="CQ5" s="25">
        <v>326399.72</v>
      </c>
      <c r="CR5" s="25">
        <v>0</v>
      </c>
      <c r="CS5" s="25"/>
      <c r="CT5" s="25"/>
      <c r="CU5" s="25"/>
      <c r="CV5" s="25"/>
      <c r="CW5" s="25"/>
      <c r="CX5" s="25"/>
      <c r="CY5" s="25"/>
      <c r="CZ5" s="25"/>
      <c r="DA5" s="25">
        <f>SUM(CO5:CZ5)</f>
        <v>502490.79999999993</v>
      </c>
      <c r="DB5" s="56">
        <f>N5+AA5+AN5+BA5+BN5+CA5+CN5+DA5</f>
        <v>15025777.82</v>
      </c>
    </row>
    <row r="6" spans="1:106" s="16" customFormat="1" ht="12.75" customHeight="1" hidden="1" outlineLevel="1">
      <c r="A6" s="92"/>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4"/>
    </row>
    <row r="7" spans="1:108" s="16" customFormat="1" ht="26.25" customHeight="1" hidden="1" outlineLevel="1">
      <c r="A7" s="23" t="s">
        <v>40</v>
      </c>
      <c r="B7" s="25"/>
      <c r="C7" s="25"/>
      <c r="D7" s="25"/>
      <c r="E7" s="25"/>
      <c r="F7" s="25"/>
      <c r="G7" s="25"/>
      <c r="H7" s="25"/>
      <c r="I7" s="25"/>
      <c r="J7" s="25"/>
      <c r="K7" s="25"/>
      <c r="L7" s="25">
        <v>4131.54</v>
      </c>
      <c r="M7" s="25"/>
      <c r="N7" s="25">
        <f>SUM(B7:M7)</f>
        <v>4131.54</v>
      </c>
      <c r="O7" s="25">
        <v>15618.04</v>
      </c>
      <c r="P7" s="25">
        <v>6497466.89</v>
      </c>
      <c r="Q7" s="25">
        <v>36843.34</v>
      </c>
      <c r="R7" s="25">
        <v>3149023.94</v>
      </c>
      <c r="S7" s="25">
        <v>121470.3</v>
      </c>
      <c r="T7" s="25">
        <v>13388.66</v>
      </c>
      <c r="U7" s="25">
        <v>2746621.16</v>
      </c>
      <c r="V7" s="25">
        <v>0</v>
      </c>
      <c r="W7" s="25">
        <v>3951288.59</v>
      </c>
      <c r="X7" s="25">
        <v>9830.62</v>
      </c>
      <c r="Y7" s="25">
        <v>0</v>
      </c>
      <c r="Z7" s="25">
        <v>228542.58</v>
      </c>
      <c r="AA7" s="25">
        <f>SUM(O7:Z7)</f>
        <v>16770094.12</v>
      </c>
      <c r="AB7" s="25">
        <v>3572485.66</v>
      </c>
      <c r="AC7" s="25">
        <v>407268.17</v>
      </c>
      <c r="AD7" s="25">
        <v>60058.78</v>
      </c>
      <c r="AE7" s="25">
        <v>45698.89</v>
      </c>
      <c r="AF7" s="25">
        <v>3464726.63</v>
      </c>
      <c r="AG7" s="25">
        <v>2259554.03</v>
      </c>
      <c r="AH7" s="25">
        <v>41095.66</v>
      </c>
      <c r="AI7" s="25">
        <v>443447.97</v>
      </c>
      <c r="AJ7" s="25">
        <v>71730.72</v>
      </c>
      <c r="AK7" s="25">
        <v>42982.26</v>
      </c>
      <c r="AL7" s="25">
        <v>749644.79</v>
      </c>
      <c r="AM7" s="25">
        <v>6216205.34</v>
      </c>
      <c r="AN7" s="25">
        <f>SUM(AB7:AM7)</f>
        <v>17374898.900000002</v>
      </c>
      <c r="AO7" s="25">
        <v>20434.55</v>
      </c>
      <c r="AP7" s="25">
        <v>0</v>
      </c>
      <c r="AQ7" s="25">
        <v>1248517.1</v>
      </c>
      <c r="AR7" s="25">
        <v>3928363.03</v>
      </c>
      <c r="AS7" s="25">
        <v>12275.85</v>
      </c>
      <c r="AT7" s="25">
        <v>540613.54</v>
      </c>
      <c r="AU7" s="25">
        <v>2956060.04</v>
      </c>
      <c r="AV7" s="25">
        <v>318453.63</v>
      </c>
      <c r="AW7" s="25">
        <v>158387.91</v>
      </c>
      <c r="AX7" s="25">
        <v>3643249.65</v>
      </c>
      <c r="AY7" s="25">
        <v>315424.42</v>
      </c>
      <c r="AZ7" s="25">
        <v>2747318.08</v>
      </c>
      <c r="BA7" s="25">
        <f>SUM(AO7:AZ7)</f>
        <v>15889097.8</v>
      </c>
      <c r="BB7" s="25">
        <f>160361.46-9634.61</f>
        <v>150726.84999999998</v>
      </c>
      <c r="BC7" s="25">
        <v>143752.99</v>
      </c>
      <c r="BD7" s="25">
        <v>2807797.95</v>
      </c>
      <c r="BE7" s="25">
        <v>0</v>
      </c>
      <c r="BF7" s="25">
        <v>6678.92</v>
      </c>
      <c r="BG7" s="25">
        <v>2747794.53</v>
      </c>
      <c r="BH7" s="25">
        <v>2547.34</v>
      </c>
      <c r="BI7" s="25">
        <v>144610.12</v>
      </c>
      <c r="BJ7" s="25">
        <v>346562.89</v>
      </c>
      <c r="BK7" s="25">
        <v>3396189.98</v>
      </c>
      <c r="BL7" s="25">
        <v>60614.24</v>
      </c>
      <c r="BM7" s="25">
        <v>481091.65</v>
      </c>
      <c r="BN7" s="25">
        <f>SUM(BB7:BM7)</f>
        <v>10288367.46</v>
      </c>
      <c r="BO7" s="25">
        <v>2825558.91</v>
      </c>
      <c r="BP7" s="25">
        <v>189476.96</v>
      </c>
      <c r="BQ7" s="25">
        <v>422640.48</v>
      </c>
      <c r="BR7" s="25">
        <v>3653789.95</v>
      </c>
      <c r="BS7" s="25">
        <v>111569.87</v>
      </c>
      <c r="BT7" s="25">
        <v>117873.15</v>
      </c>
      <c r="BU7" s="25">
        <v>2663330.92</v>
      </c>
      <c r="BV7" s="25">
        <v>131492.81</v>
      </c>
      <c r="BW7" s="25">
        <v>126784.57</v>
      </c>
      <c r="BX7" s="25">
        <v>1013769.66</v>
      </c>
      <c r="BY7" s="25">
        <v>1292629.87</v>
      </c>
      <c r="BZ7" s="25">
        <v>35315.35</v>
      </c>
      <c r="CA7" s="25">
        <f>SUM(BO7:BZ7)</f>
        <v>12584232.500000002</v>
      </c>
      <c r="CB7" s="25">
        <v>3397017.56</v>
      </c>
      <c r="CC7" s="25">
        <v>15610.38</v>
      </c>
      <c r="CD7" s="25">
        <v>13042.79</v>
      </c>
      <c r="CE7" s="25">
        <v>3775706.66</v>
      </c>
      <c r="CF7" s="25">
        <v>42026.74</v>
      </c>
      <c r="CG7" s="25">
        <v>1683000.42</v>
      </c>
      <c r="CH7" s="25">
        <v>1036.24</v>
      </c>
      <c r="CI7" s="25">
        <v>31579.96</v>
      </c>
      <c r="CJ7" s="25">
        <v>2774386.86</v>
      </c>
      <c r="CK7" s="25">
        <v>0</v>
      </c>
      <c r="CL7" s="25">
        <v>363860.42</v>
      </c>
      <c r="CM7" s="25">
        <v>2655060.53</v>
      </c>
      <c r="CN7" s="25">
        <f>SUM(CB7:CM7)</f>
        <v>14752328.56</v>
      </c>
      <c r="CO7" s="25">
        <v>0</v>
      </c>
      <c r="CP7" s="25">
        <v>389849.41</v>
      </c>
      <c r="CQ7" s="25">
        <v>12137.08</v>
      </c>
      <c r="CR7" s="25">
        <v>2659732.76</v>
      </c>
      <c r="CS7" s="25"/>
      <c r="CT7" s="25"/>
      <c r="CU7" s="25"/>
      <c r="CV7" s="25"/>
      <c r="CW7" s="25"/>
      <c r="CX7" s="25"/>
      <c r="CY7" s="25"/>
      <c r="CZ7" s="25"/>
      <c r="DA7" s="25">
        <f>SUM(CO7:CZ7)</f>
        <v>3061719.25</v>
      </c>
      <c r="DB7" s="57">
        <f>N7+AA7+AN7+BA7+BN7+CA7+CN7+DA7</f>
        <v>90724870.13000001</v>
      </c>
      <c r="DC7" s="37"/>
      <c r="DD7" s="37"/>
    </row>
    <row r="8" spans="1:106" s="16" customFormat="1" ht="12.75" customHeight="1" hidden="1" outlineLevel="1">
      <c r="A8" s="92"/>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4"/>
    </row>
    <row r="9" spans="1:108" s="16" customFormat="1" ht="26.25" customHeight="1" hidden="1" outlineLevel="1">
      <c r="A9" s="23" t="s">
        <v>56</v>
      </c>
      <c r="B9" s="25"/>
      <c r="C9" s="25"/>
      <c r="D9" s="25"/>
      <c r="E9" s="25"/>
      <c r="F9" s="25"/>
      <c r="G9" s="25"/>
      <c r="H9" s="25"/>
      <c r="I9" s="25"/>
      <c r="J9" s="25"/>
      <c r="K9" s="25"/>
      <c r="L9" s="25"/>
      <c r="M9" s="25"/>
      <c r="N9" s="25">
        <f>SUM(B9:M9)</f>
        <v>0</v>
      </c>
      <c r="O9" s="25">
        <v>0</v>
      </c>
      <c r="P9" s="25">
        <v>2880347.54</v>
      </c>
      <c r="Q9" s="25">
        <v>0</v>
      </c>
      <c r="R9" s="25">
        <v>0</v>
      </c>
      <c r="S9" s="25">
        <v>2985155.68</v>
      </c>
      <c r="T9" s="25">
        <v>0</v>
      </c>
      <c r="U9" s="25">
        <v>493855.75</v>
      </c>
      <c r="V9" s="25">
        <v>1227905.12</v>
      </c>
      <c r="W9" s="25">
        <v>87469.66</v>
      </c>
      <c r="X9" s="25">
        <v>628623.61</v>
      </c>
      <c r="Y9" s="25">
        <v>953327.02</v>
      </c>
      <c r="Z9" s="25">
        <v>1016511.46</v>
      </c>
      <c r="AA9" s="25">
        <f>SUM(O9:Z9)</f>
        <v>10273195.84</v>
      </c>
      <c r="AB9" s="25">
        <v>11074.41</v>
      </c>
      <c r="AC9" s="25">
        <v>2285785.5</v>
      </c>
      <c r="AD9" s="25">
        <v>10152.25</v>
      </c>
      <c r="AE9" s="25">
        <v>0</v>
      </c>
      <c r="AF9" s="25">
        <v>1308622.38</v>
      </c>
      <c r="AG9" s="25">
        <v>568076.02</v>
      </c>
      <c r="AH9" s="25">
        <v>0</v>
      </c>
      <c r="AI9" s="25">
        <v>457509.49</v>
      </c>
      <c r="AJ9" s="25">
        <v>0</v>
      </c>
      <c r="AK9" s="25">
        <v>0</v>
      </c>
      <c r="AL9" s="25">
        <v>962237.6</v>
      </c>
      <c r="AM9" s="25">
        <v>2958174.61</v>
      </c>
      <c r="AN9" s="25">
        <f>SUM(AB9:AM9)</f>
        <v>8561632.26</v>
      </c>
      <c r="AO9" s="25">
        <v>0</v>
      </c>
      <c r="AP9" s="25">
        <v>1973.65</v>
      </c>
      <c r="AQ9" s="25">
        <v>1349357.09</v>
      </c>
      <c r="AR9" s="25">
        <v>0</v>
      </c>
      <c r="AS9" s="25">
        <v>1181733.03</v>
      </c>
      <c r="AT9" s="25">
        <v>391528.19</v>
      </c>
      <c r="AU9" s="25">
        <v>954895.8</v>
      </c>
      <c r="AV9" s="25">
        <v>400043.34</v>
      </c>
      <c r="AW9" s="25">
        <v>0</v>
      </c>
      <c r="AX9" s="25">
        <v>947954.69</v>
      </c>
      <c r="AY9" s="25">
        <v>1010594.96</v>
      </c>
      <c r="AZ9" s="25">
        <v>628879.13</v>
      </c>
      <c r="BA9" s="25">
        <f>SUM(AO9:AZ9)</f>
        <v>6866959.879999999</v>
      </c>
      <c r="BB9" s="25">
        <f>8883.34-1284.16</f>
        <v>7599.18</v>
      </c>
      <c r="BC9" s="25">
        <v>512256.36</v>
      </c>
      <c r="BD9" s="25">
        <v>0</v>
      </c>
      <c r="BE9" s="25">
        <v>0</v>
      </c>
      <c r="BF9" s="25">
        <v>743876.05</v>
      </c>
      <c r="BG9" s="25">
        <v>0</v>
      </c>
      <c r="BH9" s="25">
        <v>216549.27</v>
      </c>
      <c r="BI9" s="25">
        <v>0</v>
      </c>
      <c r="BJ9" s="25">
        <v>0</v>
      </c>
      <c r="BK9" s="25">
        <v>0</v>
      </c>
      <c r="BL9" s="25">
        <v>652898.57</v>
      </c>
      <c r="BM9" s="25">
        <v>0</v>
      </c>
      <c r="BN9" s="25">
        <f>SUM(BB9:BM9)</f>
        <v>2133179.43</v>
      </c>
      <c r="BO9" s="25">
        <v>0</v>
      </c>
      <c r="BP9" s="25">
        <v>0</v>
      </c>
      <c r="BQ9" s="25">
        <v>77523.19</v>
      </c>
      <c r="BR9" s="25">
        <v>0</v>
      </c>
      <c r="BS9" s="25">
        <v>0</v>
      </c>
      <c r="BT9" s="25">
        <v>80426.34</v>
      </c>
      <c r="BU9" s="25">
        <v>0</v>
      </c>
      <c r="BV9" s="25">
        <v>0</v>
      </c>
      <c r="BW9" s="25">
        <v>0</v>
      </c>
      <c r="BX9" s="25">
        <v>0</v>
      </c>
      <c r="BY9" s="25">
        <v>0</v>
      </c>
      <c r="BZ9" s="25">
        <v>0</v>
      </c>
      <c r="CA9" s="25">
        <f>SUM(BO9:BZ9)</f>
        <v>157949.53</v>
      </c>
      <c r="CB9" s="25">
        <v>0</v>
      </c>
      <c r="CC9" s="25">
        <v>0</v>
      </c>
      <c r="CD9" s="25">
        <v>0</v>
      </c>
      <c r="CE9" s="25">
        <v>0</v>
      </c>
      <c r="CF9" s="25">
        <v>0</v>
      </c>
      <c r="CG9" s="25">
        <v>0</v>
      </c>
      <c r="CH9" s="25">
        <v>0</v>
      </c>
      <c r="CI9" s="25">
        <v>0</v>
      </c>
      <c r="CJ9" s="25">
        <v>1017722.06</v>
      </c>
      <c r="CK9" s="25">
        <v>0</v>
      </c>
      <c r="CL9" s="25">
        <v>0</v>
      </c>
      <c r="CM9" s="25">
        <v>0</v>
      </c>
      <c r="CN9" s="25">
        <f>SUM(CB9:CM9)</f>
        <v>1017722.06</v>
      </c>
      <c r="CO9" s="25">
        <v>0</v>
      </c>
      <c r="CP9" s="25">
        <v>0</v>
      </c>
      <c r="CQ9" s="25">
        <v>0</v>
      </c>
      <c r="CR9" s="25">
        <v>0</v>
      </c>
      <c r="CS9" s="25"/>
      <c r="CT9" s="25"/>
      <c r="CU9" s="25"/>
      <c r="CV9" s="25"/>
      <c r="CW9" s="25"/>
      <c r="CX9" s="25"/>
      <c r="CY9" s="25"/>
      <c r="CZ9" s="25"/>
      <c r="DA9" s="25">
        <f>SUM(CO9:CZ9)</f>
        <v>0</v>
      </c>
      <c r="DB9" s="56">
        <f>N9+AA9+AN9+BA9+BN9+CA9+CN9+DA9</f>
        <v>29010639</v>
      </c>
      <c r="DC9" s="61"/>
      <c r="DD9" s="37"/>
    </row>
    <row r="10" spans="1:106" s="16" customFormat="1" ht="12.75" customHeight="1" hidden="1" outlineLevel="1">
      <c r="A10" s="92"/>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4"/>
    </row>
    <row r="11" spans="1:106" s="16" customFormat="1" ht="39" customHeight="1" hidden="1" outlineLevel="1">
      <c r="A11" s="26" t="s">
        <v>41</v>
      </c>
      <c r="B11" s="25"/>
      <c r="C11" s="25"/>
      <c r="D11" s="25"/>
      <c r="E11" s="25"/>
      <c r="F11" s="25"/>
      <c r="G11" s="25"/>
      <c r="H11" s="25"/>
      <c r="I11" s="25"/>
      <c r="J11" s="25"/>
      <c r="K11" s="25"/>
      <c r="L11" s="25"/>
      <c r="M11" s="25"/>
      <c r="N11" s="25">
        <f>SUM(B11:M11)</f>
        <v>0</v>
      </c>
      <c r="O11" s="25">
        <v>0</v>
      </c>
      <c r="P11" s="25">
        <v>63218.61</v>
      </c>
      <c r="Q11" s="25">
        <v>46421.19</v>
      </c>
      <c r="R11" s="25">
        <v>189.75</v>
      </c>
      <c r="S11" s="25">
        <v>0</v>
      </c>
      <c r="T11" s="25">
        <v>0</v>
      </c>
      <c r="U11" s="25">
        <v>65223.94</v>
      </c>
      <c r="V11" s="25">
        <v>0</v>
      </c>
      <c r="W11" s="25">
        <v>34118.53</v>
      </c>
      <c r="X11" s="25">
        <v>21350.82</v>
      </c>
      <c r="Y11" s="25">
        <v>0</v>
      </c>
      <c r="Z11" s="25">
        <v>85275.17</v>
      </c>
      <c r="AA11" s="25">
        <f>SUM(O11:Z11)</f>
        <v>315798.01</v>
      </c>
      <c r="AB11" s="25">
        <v>123895.43</v>
      </c>
      <c r="AC11" s="25">
        <v>199768.74</v>
      </c>
      <c r="AD11" s="25">
        <v>498806.96</v>
      </c>
      <c r="AE11" s="25">
        <v>309572.13</v>
      </c>
      <c r="AF11" s="25">
        <v>395391.44</v>
      </c>
      <c r="AG11" s="25">
        <v>250024.69</v>
      </c>
      <c r="AH11" s="25">
        <v>450984.96</v>
      </c>
      <c r="AI11" s="25">
        <v>1342085.8</v>
      </c>
      <c r="AJ11" s="25">
        <v>101518.07</v>
      </c>
      <c r="AK11" s="25">
        <v>247233.59</v>
      </c>
      <c r="AL11" s="25">
        <v>1640744.99</v>
      </c>
      <c r="AM11" s="25">
        <v>2103057.45</v>
      </c>
      <c r="AN11" s="25">
        <f>SUM(AB11:AM11)</f>
        <v>7663084.25</v>
      </c>
      <c r="AO11" s="25">
        <v>338982.74</v>
      </c>
      <c r="AP11" s="25">
        <v>378728.13</v>
      </c>
      <c r="AQ11" s="25">
        <v>570206.8</v>
      </c>
      <c r="AR11" s="25">
        <v>1351116.74</v>
      </c>
      <c r="AS11" s="25">
        <v>1557487.18</v>
      </c>
      <c r="AT11" s="25">
        <v>2209237.82</v>
      </c>
      <c r="AU11" s="25">
        <v>994707.74</v>
      </c>
      <c r="AV11" s="25">
        <v>4085705.03</v>
      </c>
      <c r="AW11" s="25">
        <v>2659921.21</v>
      </c>
      <c r="AX11" s="25">
        <v>1186302.32</v>
      </c>
      <c r="AY11" s="25">
        <v>1490216.81</v>
      </c>
      <c r="AZ11" s="25">
        <v>3711693.31</v>
      </c>
      <c r="BA11" s="25">
        <f>SUM(AO11:AZ11)</f>
        <v>20534305.83</v>
      </c>
      <c r="BB11" s="25">
        <v>701515.46</v>
      </c>
      <c r="BC11" s="25">
        <v>2348525.79</v>
      </c>
      <c r="BD11" s="25">
        <v>6597873.49</v>
      </c>
      <c r="BE11" s="25">
        <v>856106.08</v>
      </c>
      <c r="BF11" s="25">
        <v>769211.04</v>
      </c>
      <c r="BG11" s="25">
        <v>856153.44</v>
      </c>
      <c r="BH11" s="25">
        <v>4028446.16</v>
      </c>
      <c r="BI11" s="25">
        <v>5540542.06</v>
      </c>
      <c r="BJ11" s="25">
        <v>2421304.75</v>
      </c>
      <c r="BK11" s="25">
        <v>2732899.26</v>
      </c>
      <c r="BL11" s="25">
        <v>6745856.63</v>
      </c>
      <c r="BM11" s="25">
        <v>3152328.74</v>
      </c>
      <c r="BN11" s="25">
        <f>SUM(BB11:BM11)</f>
        <v>36750762.900000006</v>
      </c>
      <c r="BO11" s="25">
        <v>1364889.42</v>
      </c>
      <c r="BP11" s="25">
        <v>2165001.19</v>
      </c>
      <c r="BQ11" s="25">
        <v>2590683.94</v>
      </c>
      <c r="BR11" s="25">
        <v>8153050.22</v>
      </c>
      <c r="BS11" s="25">
        <v>812502.75</v>
      </c>
      <c r="BT11" s="25">
        <v>2670807.54</v>
      </c>
      <c r="BU11" s="25">
        <v>3925535.31</v>
      </c>
      <c r="BV11" s="25">
        <v>3785560.77</v>
      </c>
      <c r="BW11" s="25">
        <v>4156227.44</v>
      </c>
      <c r="BX11" s="25">
        <v>3623636.38</v>
      </c>
      <c r="BY11" s="25">
        <v>1119396.91</v>
      </c>
      <c r="BZ11" s="25">
        <v>4048365.47</v>
      </c>
      <c r="CA11" s="25">
        <f>SUM(BO11:BZ11)</f>
        <v>38415657.339999996</v>
      </c>
      <c r="CB11" s="25">
        <v>1757175.74</v>
      </c>
      <c r="CC11" s="25">
        <v>931706.29</v>
      </c>
      <c r="CD11" s="25">
        <v>2296923.6</v>
      </c>
      <c r="CE11" s="25">
        <v>7952937.31</v>
      </c>
      <c r="CF11" s="25">
        <v>1090581.45</v>
      </c>
      <c r="CG11" s="25">
        <v>7818257.79</v>
      </c>
      <c r="CH11" s="25">
        <v>842002.12</v>
      </c>
      <c r="CI11" s="25">
        <v>2038570.58</v>
      </c>
      <c r="CJ11" s="25">
        <v>4535766.47</v>
      </c>
      <c r="CK11" s="25">
        <v>8180879.08</v>
      </c>
      <c r="CL11" s="25">
        <v>1030930.44</v>
      </c>
      <c r="CM11" s="25">
        <v>2158446.93</v>
      </c>
      <c r="CN11" s="25">
        <f>SUM(CB11:CM11)</f>
        <v>40634177.8</v>
      </c>
      <c r="CO11" s="25">
        <v>1933514.6</v>
      </c>
      <c r="CP11" s="25">
        <v>2486876.32</v>
      </c>
      <c r="CQ11" s="25">
        <v>1692849.51</v>
      </c>
      <c r="CR11" s="25">
        <v>3354170.28</v>
      </c>
      <c r="CS11" s="25"/>
      <c r="CT11" s="25"/>
      <c r="CU11" s="25"/>
      <c r="CV11" s="25"/>
      <c r="CW11" s="25"/>
      <c r="CX11" s="25"/>
      <c r="CY11" s="25"/>
      <c r="CZ11" s="25"/>
      <c r="DA11" s="25">
        <f>SUM(CO11:CZ11)</f>
        <v>9467410.709999999</v>
      </c>
      <c r="DB11" s="57">
        <f>N11+AA11+AN11+BA11+BN11+CA11+CN11+DA11</f>
        <v>153781196.84</v>
      </c>
    </row>
    <row r="12" spans="1:106" s="16" customFormat="1" ht="12.75" customHeight="1" hidden="1" outlineLevel="1">
      <c r="A12" s="92"/>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4"/>
    </row>
    <row r="13" spans="1:106" s="16" customFormat="1" ht="27" customHeight="1" hidden="1" outlineLevel="1">
      <c r="A13" s="27" t="s">
        <v>42</v>
      </c>
      <c r="B13" s="25"/>
      <c r="C13" s="25"/>
      <c r="D13" s="25"/>
      <c r="E13" s="25"/>
      <c r="F13" s="25"/>
      <c r="G13" s="25"/>
      <c r="H13" s="25"/>
      <c r="I13" s="25"/>
      <c r="J13" s="25"/>
      <c r="K13" s="25"/>
      <c r="L13" s="25"/>
      <c r="M13" s="25">
        <v>8258.4</v>
      </c>
      <c r="N13" s="25">
        <f>SUM(B13:M13)</f>
        <v>8258.4</v>
      </c>
      <c r="O13" s="25">
        <v>6623.13</v>
      </c>
      <c r="P13" s="25">
        <v>51216.22</v>
      </c>
      <c r="Q13" s="25">
        <v>301.24</v>
      </c>
      <c r="R13" s="25">
        <v>362704.39</v>
      </c>
      <c r="S13" s="25">
        <v>623419.53</v>
      </c>
      <c r="T13" s="25">
        <v>673124.7</v>
      </c>
      <c r="U13" s="25">
        <v>451771.46</v>
      </c>
      <c r="V13" s="25">
        <v>157356.43</v>
      </c>
      <c r="W13" s="25">
        <v>1342721.27</v>
      </c>
      <c r="X13" s="25">
        <v>112836.14</v>
      </c>
      <c r="Y13" s="25">
        <v>182305.78</v>
      </c>
      <c r="Z13" s="25">
        <v>1343138.05</v>
      </c>
      <c r="AA13" s="25">
        <f>SUM(O13:Z13)</f>
        <v>5307518.34</v>
      </c>
      <c r="AB13" s="25">
        <v>83603.15</v>
      </c>
      <c r="AC13" s="25">
        <v>189554.84</v>
      </c>
      <c r="AD13" s="25">
        <v>1057885.75</v>
      </c>
      <c r="AE13" s="25">
        <v>206669.52</v>
      </c>
      <c r="AF13" s="25">
        <v>1514777.71</v>
      </c>
      <c r="AG13" s="25">
        <v>705991.76</v>
      </c>
      <c r="AH13" s="25">
        <v>1180383.77</v>
      </c>
      <c r="AI13" s="25">
        <v>1116915.69</v>
      </c>
      <c r="AJ13" s="25">
        <v>529885.68</v>
      </c>
      <c r="AK13" s="25">
        <v>943304.41</v>
      </c>
      <c r="AL13" s="25">
        <v>626386.87</v>
      </c>
      <c r="AM13" s="25">
        <v>4157998.11</v>
      </c>
      <c r="AN13" s="25">
        <f>SUM(AB13:AM13)</f>
        <v>12313357.26</v>
      </c>
      <c r="AO13" s="25">
        <v>213961.64</v>
      </c>
      <c r="AP13" s="25">
        <v>552278.13</v>
      </c>
      <c r="AQ13" s="25">
        <v>1132077.37</v>
      </c>
      <c r="AR13" s="25">
        <v>3625768.24</v>
      </c>
      <c r="AS13" s="25">
        <v>846667.11</v>
      </c>
      <c r="AT13" s="25">
        <v>2011446.4</v>
      </c>
      <c r="AU13" s="25">
        <v>1630601.87</v>
      </c>
      <c r="AV13" s="25">
        <v>1058593.28</v>
      </c>
      <c r="AW13" s="25">
        <v>2799333.7</v>
      </c>
      <c r="AX13" s="25">
        <v>1576945.55</v>
      </c>
      <c r="AY13" s="25">
        <v>1469216.74</v>
      </c>
      <c r="AZ13" s="25">
        <v>4837224.28</v>
      </c>
      <c r="BA13" s="25">
        <f>SUM(AO13:AZ13)</f>
        <v>21754114.310000002</v>
      </c>
      <c r="BB13" s="25">
        <v>972538.95</v>
      </c>
      <c r="BC13" s="25">
        <v>2674680.71</v>
      </c>
      <c r="BD13" s="25">
        <v>3891649.16</v>
      </c>
      <c r="BE13" s="25">
        <v>1986396.62</v>
      </c>
      <c r="BF13" s="25">
        <v>328117.89</v>
      </c>
      <c r="BG13" s="25">
        <v>2984341.81</v>
      </c>
      <c r="BH13" s="25">
        <v>2114463.17</v>
      </c>
      <c r="BI13" s="25">
        <v>892790.34</v>
      </c>
      <c r="BJ13" s="25">
        <v>2330735.31</v>
      </c>
      <c r="BK13" s="25">
        <v>3541932.49</v>
      </c>
      <c r="BL13" s="25">
        <v>1371362.85</v>
      </c>
      <c r="BM13" s="25">
        <v>3876163.85</v>
      </c>
      <c r="BN13" s="25">
        <f>SUM(BB13:BM13)</f>
        <v>26965173.150000006</v>
      </c>
      <c r="BO13" s="25">
        <v>1831960.41</v>
      </c>
      <c r="BP13" s="25">
        <v>2803977.78</v>
      </c>
      <c r="BQ13" s="25">
        <v>3376902.69</v>
      </c>
      <c r="BR13" s="25">
        <v>3629015.45</v>
      </c>
      <c r="BS13" s="25">
        <v>1188501.81</v>
      </c>
      <c r="BT13" s="25">
        <v>1713343.88</v>
      </c>
      <c r="BU13" s="25">
        <v>3641836.09</v>
      </c>
      <c r="BV13" s="25">
        <v>1070337.82</v>
      </c>
      <c r="BW13" s="25">
        <v>876955.67</v>
      </c>
      <c r="BX13" s="25">
        <v>2143232.72</v>
      </c>
      <c r="BY13" s="25">
        <v>4173748.43</v>
      </c>
      <c r="BZ13" s="25">
        <v>2009514.57</v>
      </c>
      <c r="CA13" s="25">
        <f>SUM(BO13:BZ13)</f>
        <v>28459327.32</v>
      </c>
      <c r="CB13" s="25">
        <v>4048554.98</v>
      </c>
      <c r="CC13" s="25">
        <v>684689.42</v>
      </c>
      <c r="CD13" s="25">
        <v>2702128.08</v>
      </c>
      <c r="CE13" s="25">
        <v>5494183.36</v>
      </c>
      <c r="CF13" s="25">
        <v>705452.49</v>
      </c>
      <c r="CG13" s="25">
        <v>3204495.89</v>
      </c>
      <c r="CH13" s="25">
        <v>810236.54</v>
      </c>
      <c r="CI13" s="25">
        <v>602566.13</v>
      </c>
      <c r="CJ13" s="25">
        <v>910206.64</v>
      </c>
      <c r="CK13" s="25">
        <v>4770894.08</v>
      </c>
      <c r="CL13" s="25">
        <v>2559317.88</v>
      </c>
      <c r="CM13" s="25">
        <v>4271247.68</v>
      </c>
      <c r="CN13" s="25">
        <f>SUM(CB13:CM13)</f>
        <v>30763973.169999998</v>
      </c>
      <c r="CO13" s="25">
        <v>4725544.88</v>
      </c>
      <c r="CP13" s="25">
        <v>1206049.82</v>
      </c>
      <c r="CQ13" s="25">
        <v>2163780.79</v>
      </c>
      <c r="CR13" s="25">
        <v>6668377.44</v>
      </c>
      <c r="CS13" s="25"/>
      <c r="CT13" s="25"/>
      <c r="CU13" s="25"/>
      <c r="CV13" s="25"/>
      <c r="CW13" s="25"/>
      <c r="CX13" s="25"/>
      <c r="CY13" s="25"/>
      <c r="CZ13" s="25"/>
      <c r="DA13" s="25">
        <f>SUM(CO13:CZ13)</f>
        <v>14763752.93</v>
      </c>
      <c r="DB13" s="57">
        <f>N13+AA13+AN13+BA13+BN13+CA13+CN13+DA13</f>
        <v>140335474.88</v>
      </c>
    </row>
    <row r="14" spans="1:106" s="16" customFormat="1" ht="12.75" customHeight="1" hidden="1" outlineLevel="1">
      <c r="A14" s="92"/>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4"/>
    </row>
    <row r="15" spans="1:106" s="16" customFormat="1" ht="39" customHeight="1" hidden="1" outlineLevel="1" thickBot="1">
      <c r="A15" s="28" t="s">
        <v>43</v>
      </c>
      <c r="B15" s="25"/>
      <c r="C15" s="25"/>
      <c r="D15" s="25"/>
      <c r="E15" s="25"/>
      <c r="F15" s="25"/>
      <c r="G15" s="25"/>
      <c r="H15" s="25"/>
      <c r="I15" s="25"/>
      <c r="J15" s="25"/>
      <c r="K15" s="25"/>
      <c r="L15" s="25"/>
      <c r="M15" s="25"/>
      <c r="N15" s="25">
        <f>SUM(B15:M15)</f>
        <v>0</v>
      </c>
      <c r="O15" s="25">
        <v>0</v>
      </c>
      <c r="P15" s="25">
        <v>0</v>
      </c>
      <c r="Q15" s="25">
        <v>0</v>
      </c>
      <c r="R15" s="25">
        <v>0</v>
      </c>
      <c r="S15" s="25">
        <v>49070.2</v>
      </c>
      <c r="T15" s="25">
        <v>4738.31</v>
      </c>
      <c r="U15" s="25">
        <v>8147.05</v>
      </c>
      <c r="V15" s="25">
        <v>29903.43</v>
      </c>
      <c r="W15" s="25">
        <v>61605.77</v>
      </c>
      <c r="X15" s="25">
        <v>20.38</v>
      </c>
      <c r="Y15" s="25">
        <v>80252.29</v>
      </c>
      <c r="Z15" s="25">
        <v>2808.82</v>
      </c>
      <c r="AA15" s="25">
        <f>SUM(O15:Z15)</f>
        <v>236546.25</v>
      </c>
      <c r="AB15" s="25">
        <v>0</v>
      </c>
      <c r="AC15" s="25">
        <v>108241.68</v>
      </c>
      <c r="AD15" s="25">
        <v>72565.84</v>
      </c>
      <c r="AE15" s="25">
        <v>0</v>
      </c>
      <c r="AF15" s="25">
        <v>64702.82</v>
      </c>
      <c r="AG15" s="25">
        <v>21768.33</v>
      </c>
      <c r="AH15" s="25">
        <v>7887.24</v>
      </c>
      <c r="AI15" s="25">
        <v>80980.49</v>
      </c>
      <c r="AJ15" s="25">
        <v>28806.91</v>
      </c>
      <c r="AK15" s="25">
        <v>0</v>
      </c>
      <c r="AL15" s="25">
        <v>141295.68</v>
      </c>
      <c r="AM15" s="25">
        <v>26391.79</v>
      </c>
      <c r="AN15" s="25">
        <f>SUM(AB15:AM15)</f>
        <v>552640.78</v>
      </c>
      <c r="AO15" s="25">
        <v>0</v>
      </c>
      <c r="AP15" s="25">
        <v>221831.66</v>
      </c>
      <c r="AQ15" s="25">
        <v>177072.98</v>
      </c>
      <c r="AR15" s="25">
        <v>0</v>
      </c>
      <c r="AS15" s="25">
        <v>163374.55</v>
      </c>
      <c r="AT15" s="25">
        <v>29825.21</v>
      </c>
      <c r="AU15" s="25">
        <v>0</v>
      </c>
      <c r="AV15" s="25">
        <v>222046.76</v>
      </c>
      <c r="AW15" s="25">
        <v>32235.82</v>
      </c>
      <c r="AX15" s="25">
        <v>0</v>
      </c>
      <c r="AY15" s="25">
        <v>329427.46</v>
      </c>
      <c r="AZ15" s="25">
        <v>62299.23</v>
      </c>
      <c r="BA15" s="25">
        <f>SUM(AO15:AZ15)</f>
        <v>1238113.67</v>
      </c>
      <c r="BB15" s="25">
        <v>17342.53</v>
      </c>
      <c r="BC15" s="25">
        <v>188790.43</v>
      </c>
      <c r="BD15" s="25">
        <v>305370.75</v>
      </c>
      <c r="BE15" s="25">
        <v>203044.22</v>
      </c>
      <c r="BF15" s="25">
        <v>275296.36</v>
      </c>
      <c r="BG15" s="25">
        <v>114905.25</v>
      </c>
      <c r="BH15" s="25">
        <v>22718.84</v>
      </c>
      <c r="BI15" s="25">
        <v>205300.1</v>
      </c>
      <c r="BJ15" s="25">
        <v>817597.52</v>
      </c>
      <c r="BK15" s="25">
        <v>127561.22</v>
      </c>
      <c r="BL15" s="25">
        <v>478885.83</v>
      </c>
      <c r="BM15" s="25">
        <v>43241.83</v>
      </c>
      <c r="BN15" s="25">
        <f>SUM(BB15:BM15)</f>
        <v>2800054.8800000004</v>
      </c>
      <c r="BO15" s="25">
        <v>143769.55</v>
      </c>
      <c r="BP15" s="25">
        <v>647238.79</v>
      </c>
      <c r="BQ15" s="25">
        <v>733074.32</v>
      </c>
      <c r="BR15" s="25">
        <v>40821.94</v>
      </c>
      <c r="BS15" s="25">
        <v>87566.73</v>
      </c>
      <c r="BT15" s="25">
        <v>304107.13</v>
      </c>
      <c r="BU15" s="25">
        <v>192559.18</v>
      </c>
      <c r="BV15" s="25">
        <v>426500.93</v>
      </c>
      <c r="BW15" s="25">
        <v>737922.36</v>
      </c>
      <c r="BX15" s="25">
        <v>47615.25</v>
      </c>
      <c r="BY15" s="25">
        <v>297499.73</v>
      </c>
      <c r="BZ15" s="25">
        <v>159190.29</v>
      </c>
      <c r="CA15" s="25">
        <f>SUM(BO15:BZ15)</f>
        <v>3817866.2</v>
      </c>
      <c r="CB15" s="25">
        <v>63494.869999999995</v>
      </c>
      <c r="CC15" s="25">
        <v>590489.28</v>
      </c>
      <c r="CD15" s="25">
        <v>1131689.54</v>
      </c>
      <c r="CE15" s="25">
        <v>192875.12</v>
      </c>
      <c r="CF15" s="25">
        <v>277068.15</v>
      </c>
      <c r="CG15" s="25">
        <v>0</v>
      </c>
      <c r="CH15" s="25">
        <v>439595.41</v>
      </c>
      <c r="CI15" s="25">
        <v>246058.49</v>
      </c>
      <c r="CJ15" s="25">
        <v>1912433.77</v>
      </c>
      <c r="CK15" s="25">
        <v>61514.09</v>
      </c>
      <c r="CL15" s="25">
        <v>415228.68</v>
      </c>
      <c r="CM15" s="25">
        <v>22193.71</v>
      </c>
      <c r="CN15" s="25">
        <f>SUM(CB15:CM15)</f>
        <v>5352641.11</v>
      </c>
      <c r="CO15" s="25">
        <v>122277.13</v>
      </c>
      <c r="CP15" s="25">
        <v>852328.76</v>
      </c>
      <c r="CQ15" s="25">
        <v>1715961.14</v>
      </c>
      <c r="CR15" s="25">
        <v>41764.86</v>
      </c>
      <c r="CS15" s="25"/>
      <c r="CT15" s="25"/>
      <c r="CU15" s="25"/>
      <c r="CV15" s="25"/>
      <c r="CW15" s="25"/>
      <c r="CX15" s="25"/>
      <c r="CY15" s="25"/>
      <c r="CZ15" s="25"/>
      <c r="DA15" s="25">
        <f>SUM(CO15:CZ15)</f>
        <v>2732331.8899999997</v>
      </c>
      <c r="DB15" s="56">
        <f>N15+AA15+AN15+BA15+BN15+CA15+CN15+DA15</f>
        <v>16730194.780000001</v>
      </c>
    </row>
    <row r="16" spans="1:106" s="16" customFormat="1" ht="13.5" collapsed="1" thickBot="1">
      <c r="A16" s="29" t="s">
        <v>26</v>
      </c>
      <c r="B16" s="30">
        <f aca="true" t="shared" si="0" ref="B16:K16">B5+B7+B11+B13+B15</f>
        <v>0</v>
      </c>
      <c r="C16" s="30">
        <f t="shared" si="0"/>
        <v>0</v>
      </c>
      <c r="D16" s="30">
        <f t="shared" si="0"/>
        <v>0</v>
      </c>
      <c r="E16" s="30">
        <f t="shared" si="0"/>
        <v>0</v>
      </c>
      <c r="F16" s="30">
        <f t="shared" si="0"/>
        <v>0</v>
      </c>
      <c r="G16" s="30">
        <f>G5+G7+G11+G13+G15</f>
        <v>0</v>
      </c>
      <c r="H16" s="30">
        <f t="shared" si="0"/>
        <v>0</v>
      </c>
      <c r="I16" s="30">
        <f t="shared" si="0"/>
        <v>0</v>
      </c>
      <c r="J16" s="30">
        <f t="shared" si="0"/>
        <v>0</v>
      </c>
      <c r="K16" s="30">
        <f t="shared" si="0"/>
        <v>0</v>
      </c>
      <c r="L16" s="30">
        <f aca="true" t="shared" si="1" ref="L16:R16">L5+L7+L9+L11+L13+L15</f>
        <v>4131.54</v>
      </c>
      <c r="M16" s="30">
        <f t="shared" si="1"/>
        <v>8258.4</v>
      </c>
      <c r="N16" s="30">
        <f t="shared" si="1"/>
        <v>12389.939999999999</v>
      </c>
      <c r="O16" s="30">
        <f t="shared" si="1"/>
        <v>22241.170000000002</v>
      </c>
      <c r="P16" s="30">
        <f t="shared" si="1"/>
        <v>9492249.26</v>
      </c>
      <c r="Q16" s="30">
        <f t="shared" si="1"/>
        <v>83565.77</v>
      </c>
      <c r="R16" s="30">
        <f t="shared" si="1"/>
        <v>3511918.08</v>
      </c>
      <c r="S16" s="30">
        <f>S5+S7+S9+S11+S13+S15</f>
        <v>3779115.71</v>
      </c>
      <c r="T16" s="30">
        <f aca="true" t="shared" si="2" ref="T16:Y16">T5+T7+T9+T11+T13+T15</f>
        <v>701070.47</v>
      </c>
      <c r="U16" s="30">
        <f t="shared" si="2"/>
        <v>3784893.6199999996</v>
      </c>
      <c r="V16" s="30">
        <f t="shared" si="2"/>
        <v>1417681.76</v>
      </c>
      <c r="W16" s="30">
        <f t="shared" si="2"/>
        <v>5477203.819999999</v>
      </c>
      <c r="X16" s="30">
        <f t="shared" si="2"/>
        <v>772661.57</v>
      </c>
      <c r="Y16" s="30">
        <f t="shared" si="2"/>
        <v>1294236.56</v>
      </c>
      <c r="Z16" s="30">
        <f>Z5+Z7+Z9+Z11+Z13+Z15</f>
        <v>2780422.9599999995</v>
      </c>
      <c r="AA16" s="30">
        <f>AA5+AA7+AA9+AA11+AA13+AA15</f>
        <v>33117260.75</v>
      </c>
      <c r="AB16" s="30">
        <f>AB5+AB7+AB9+AB11+AB13+AB15</f>
        <v>3849530.6200000006</v>
      </c>
      <c r="AC16" s="30">
        <f>AC5+AC7+AC9+AC11+AC13+AC15</f>
        <v>3219209.11</v>
      </c>
      <c r="AD16" s="30">
        <f aca="true" t="shared" si="3" ref="AD16:AM16">AD5+AD7+AD9+AD11+AD13+AD15</f>
        <v>1700495.61</v>
      </c>
      <c r="AE16" s="30">
        <f>AE5+AE7+AE9+AE11+AE13+AE15</f>
        <v>918747.15</v>
      </c>
      <c r="AF16" s="30">
        <f t="shared" si="3"/>
        <v>6779445.19</v>
      </c>
      <c r="AG16" s="30">
        <f t="shared" si="3"/>
        <v>3917477.0599999996</v>
      </c>
      <c r="AH16" s="30">
        <f t="shared" si="3"/>
        <v>1690186.91</v>
      </c>
      <c r="AI16" s="30">
        <f t="shared" si="3"/>
        <v>3536381.7100000004</v>
      </c>
      <c r="AJ16" s="30">
        <f t="shared" si="3"/>
        <v>916888.2600000001</v>
      </c>
      <c r="AK16" s="30">
        <f t="shared" si="3"/>
        <v>1347066.49</v>
      </c>
      <c r="AL16" s="30">
        <f t="shared" si="3"/>
        <v>4240777.07</v>
      </c>
      <c r="AM16" s="30">
        <f t="shared" si="3"/>
        <v>16082239.649999999</v>
      </c>
      <c r="AN16" s="30">
        <f>AN5+AN7+AN9+AN11+AN13+AN15</f>
        <v>48198444.83</v>
      </c>
      <c r="AO16" s="30">
        <f>AO5+AO7+AO9+AO11+AO13+AO15</f>
        <v>580806.69</v>
      </c>
      <c r="AP16" s="30">
        <f>AP5+AP7+AP9+AP11+AP13+AP15</f>
        <v>1558428.49</v>
      </c>
      <c r="AQ16" s="30">
        <f>AQ5+AQ7+AQ9+AQ11+AQ13+AQ15</f>
        <v>5499350.420000001</v>
      </c>
      <c r="AR16" s="30">
        <f>AR5+AR7+AR9+AR11+AR13+AR15</f>
        <v>9092423.59</v>
      </c>
      <c r="AS16" s="30">
        <f aca="true" t="shared" si="4" ref="AS16:AZ16">AS5+AS7+AS9+AS11+AS13+AS15</f>
        <v>3972317.0899999994</v>
      </c>
      <c r="AT16" s="30">
        <f t="shared" si="4"/>
        <v>5380143.51</v>
      </c>
      <c r="AU16" s="30">
        <f t="shared" si="4"/>
        <v>6745857.03</v>
      </c>
      <c r="AV16" s="30">
        <f t="shared" si="4"/>
        <v>6575594.67</v>
      </c>
      <c r="AW16" s="30">
        <f t="shared" si="4"/>
        <v>6186377.540000001</v>
      </c>
      <c r="AX16" s="30">
        <f t="shared" si="4"/>
        <v>7922862.4799999995</v>
      </c>
      <c r="AY16" s="30">
        <f t="shared" si="4"/>
        <v>4902173.44</v>
      </c>
      <c r="AZ16" s="30">
        <f t="shared" si="4"/>
        <v>12690041.5</v>
      </c>
      <c r="BA16" s="30">
        <f>BA5+BA7+BA9+BA11+BA13+BA15</f>
        <v>71106376.45</v>
      </c>
      <c r="BB16" s="30">
        <f>BB5+BB7+BB9+BB11+BB13+BB15</f>
        <v>1939779.1099999999</v>
      </c>
      <c r="BC16" s="30">
        <f>BC5+BC7+BC9+BC11+BC13+BC15</f>
        <v>6077037.74</v>
      </c>
      <c r="BD16" s="30">
        <f>BD5+BD7+BD9+BD11+BD13+BD15</f>
        <v>13757905.14</v>
      </c>
      <c r="BE16" s="30">
        <f>BE5+BE7+BE9+BE11+BE13+BE15</f>
        <v>3779705.5400000005</v>
      </c>
      <c r="BF16" s="30">
        <f aca="true" t="shared" si="5" ref="BF16:BL16">BF5+BF7+BF9+BF11+BF13+BF15</f>
        <v>2138243.46</v>
      </c>
      <c r="BG16" s="30">
        <f t="shared" si="5"/>
        <v>6735627.31</v>
      </c>
      <c r="BH16" s="30">
        <f t="shared" si="5"/>
        <v>6827873.18</v>
      </c>
      <c r="BI16" s="30">
        <f t="shared" si="5"/>
        <v>6818115.399999999</v>
      </c>
      <c r="BJ16" s="30">
        <f t="shared" si="5"/>
        <v>6045570.9399999995</v>
      </c>
      <c r="BK16" s="30">
        <f t="shared" si="5"/>
        <v>10061790.33</v>
      </c>
      <c r="BL16" s="30">
        <f t="shared" si="5"/>
        <v>9621189.43</v>
      </c>
      <c r="BM16" s="30">
        <f>BM5+BM7+BM9+BM11+BM13+BM15</f>
        <v>7899657.710000001</v>
      </c>
      <c r="BN16" s="30">
        <f>BN5+BN7+BN9+BN11+BN13+BN15</f>
        <v>81702495.29</v>
      </c>
      <c r="BO16" s="30">
        <f>BO5+BO7+BO9+BO11+BO13+BO15</f>
        <v>6684115.46</v>
      </c>
      <c r="BP16" s="30">
        <f>BP5+BP7+BP9+BP11+BP13+BP15</f>
        <v>5956948.43</v>
      </c>
      <c r="BQ16" s="30">
        <f>BQ5+BQ7+BQ9+BQ11+BQ13+BQ15</f>
        <v>7456405.26</v>
      </c>
      <c r="BR16" s="30">
        <f aca="true" t="shared" si="6" ref="BR16:BZ16">BR5+BR7+BR9+BR11+BR13+BR15</f>
        <v>15885396.229999999</v>
      </c>
      <c r="BS16" s="30">
        <f t="shared" si="6"/>
        <v>2200141.16</v>
      </c>
      <c r="BT16" s="30">
        <f t="shared" si="6"/>
        <v>5492979.409999999</v>
      </c>
      <c r="BU16" s="30">
        <f t="shared" si="6"/>
        <v>10425287.649999999</v>
      </c>
      <c r="BV16" s="30">
        <f t="shared" si="6"/>
        <v>5528194.78</v>
      </c>
      <c r="BW16" s="30">
        <f t="shared" si="6"/>
        <v>6215202.9</v>
      </c>
      <c r="BX16" s="30">
        <f t="shared" si="6"/>
        <v>6828254.01</v>
      </c>
      <c r="BY16" s="30">
        <f t="shared" si="6"/>
        <v>6954800.300000001</v>
      </c>
      <c r="BZ16" s="30">
        <f t="shared" si="6"/>
        <v>6673167.460000001</v>
      </c>
      <c r="CA16" s="30">
        <f>CA5+CA7+CA9+CA11+CA13+CA15</f>
        <v>86300893.05</v>
      </c>
      <c r="CB16" s="30">
        <f>CB5+CB7+CB9+CB11+CB13+CB15</f>
        <v>9266243.149999999</v>
      </c>
      <c r="CC16" s="30">
        <f aca="true" t="shared" si="7" ref="CC16:CM16">CC5+CC7+CC9+CC11+CC13+CC15</f>
        <v>2270966.12</v>
      </c>
      <c r="CD16" s="30">
        <f t="shared" si="7"/>
        <v>6277856.96</v>
      </c>
      <c r="CE16" s="30">
        <f t="shared" si="7"/>
        <v>17899134.72</v>
      </c>
      <c r="CF16" s="30">
        <f t="shared" si="7"/>
        <v>2191400.88</v>
      </c>
      <c r="CG16" s="30">
        <f t="shared" si="7"/>
        <v>13169969.33</v>
      </c>
      <c r="CH16" s="30">
        <f t="shared" si="7"/>
        <v>2134871.8600000003</v>
      </c>
      <c r="CI16" s="30">
        <f t="shared" si="7"/>
        <v>3045001.1399999997</v>
      </c>
      <c r="CJ16" s="30">
        <f t="shared" si="7"/>
        <v>11150515.799999999</v>
      </c>
      <c r="CK16" s="30">
        <f t="shared" si="7"/>
        <v>13128034.11</v>
      </c>
      <c r="CL16" s="30">
        <f t="shared" si="7"/>
        <v>4391930.02</v>
      </c>
      <c r="CM16" s="30">
        <f t="shared" si="7"/>
        <v>9716663.47</v>
      </c>
      <c r="CN16" s="30">
        <f>CN5+CN7+CN9+CN11+CN13+CN15</f>
        <v>94642587.56</v>
      </c>
      <c r="CO16" s="30">
        <f>CO5+CO7+CO9+CO11+CO13+CO15</f>
        <v>6781336.61</v>
      </c>
      <c r="CP16" s="30">
        <f>CP5+CP7+CP9+CP11+CP13+CP15</f>
        <v>5111195.39</v>
      </c>
      <c r="CQ16" s="30">
        <f>CQ5+CQ7+CQ9+CQ11+CQ13+CQ15</f>
        <v>5911128.239999999</v>
      </c>
      <c r="CR16" s="30">
        <f>CR5+CR7+CR9+CR11+CR13+CR15</f>
        <v>12724045.34</v>
      </c>
      <c r="CS16" s="30">
        <f>CS5+CS7+CS9+CS11+CS13+CS15</f>
        <v>0</v>
      </c>
      <c r="CT16" s="30"/>
      <c r="CU16" s="30"/>
      <c r="CV16" s="30"/>
      <c r="CW16" s="30"/>
      <c r="CX16" s="30"/>
      <c r="CY16" s="30"/>
      <c r="CZ16" s="30"/>
      <c r="DA16" s="30">
        <f>DA5+DA7+DA9+DA11+DA13+DA15</f>
        <v>30527705.58</v>
      </c>
      <c r="DB16" s="30">
        <f>DB5+DB7+DB9+DB11+DB13+DB15</f>
        <v>445608153.45000005</v>
      </c>
    </row>
    <row r="17" spans="1:106" s="16" customFormat="1" ht="28.5" customHeight="1" hidden="1" outlineLevel="1">
      <c r="A17" s="23" t="s">
        <v>38</v>
      </c>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6"/>
    </row>
    <row r="18" spans="1:106" s="16" customFormat="1" ht="26.25" customHeight="1" hidden="1" outlineLevel="1" thickBo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v>0</v>
      </c>
      <c r="CI18" s="25">
        <v>0</v>
      </c>
      <c r="CJ18" s="25">
        <v>0</v>
      </c>
      <c r="CK18" s="25">
        <v>0</v>
      </c>
      <c r="CL18" s="25">
        <v>0</v>
      </c>
      <c r="CM18" s="25">
        <v>0</v>
      </c>
      <c r="CN18" s="25">
        <f>SUM(CH18:CM18)</f>
        <v>0</v>
      </c>
      <c r="CO18" s="25">
        <v>0</v>
      </c>
      <c r="CP18" s="25"/>
      <c r="CQ18" s="25">
        <v>0</v>
      </c>
      <c r="CR18" s="25">
        <v>0</v>
      </c>
      <c r="CS18" s="25"/>
      <c r="CT18" s="25"/>
      <c r="CU18" s="25"/>
      <c r="CV18" s="25"/>
      <c r="CW18" s="25"/>
      <c r="CX18" s="25"/>
      <c r="CY18" s="25"/>
      <c r="CZ18" s="25"/>
      <c r="DA18" s="25">
        <f>SUM(CO18:CZ18)</f>
        <v>0</v>
      </c>
      <c r="DB18" s="56">
        <f>CN18+DA18</f>
        <v>0</v>
      </c>
    </row>
    <row r="19" spans="1:106" s="16" customFormat="1" ht="13.5" collapsed="1" thickBot="1">
      <c r="A19" s="29" t="s">
        <v>92</v>
      </c>
      <c r="B19" s="30">
        <f>B18</f>
        <v>0</v>
      </c>
      <c r="C19" s="30">
        <f aca="true" t="shared" si="8" ref="C19:BN19">C18</f>
        <v>0</v>
      </c>
      <c r="D19" s="30">
        <f t="shared" si="8"/>
        <v>0</v>
      </c>
      <c r="E19" s="30">
        <f t="shared" si="8"/>
        <v>0</v>
      </c>
      <c r="F19" s="30">
        <f t="shared" si="8"/>
        <v>0</v>
      </c>
      <c r="G19" s="30">
        <f t="shared" si="8"/>
        <v>0</v>
      </c>
      <c r="H19" s="30">
        <f t="shared" si="8"/>
        <v>0</v>
      </c>
      <c r="I19" s="30">
        <f t="shared" si="8"/>
        <v>0</v>
      </c>
      <c r="J19" s="30">
        <f t="shared" si="8"/>
        <v>0</v>
      </c>
      <c r="K19" s="30">
        <f t="shared" si="8"/>
        <v>0</v>
      </c>
      <c r="L19" s="30">
        <f t="shared" si="8"/>
        <v>0</v>
      </c>
      <c r="M19" s="30">
        <f t="shared" si="8"/>
        <v>0</v>
      </c>
      <c r="N19" s="30">
        <f t="shared" si="8"/>
        <v>0</v>
      </c>
      <c r="O19" s="30">
        <f t="shared" si="8"/>
        <v>0</v>
      </c>
      <c r="P19" s="30">
        <f t="shared" si="8"/>
        <v>0</v>
      </c>
      <c r="Q19" s="30">
        <f t="shared" si="8"/>
        <v>0</v>
      </c>
      <c r="R19" s="30">
        <f t="shared" si="8"/>
        <v>0</v>
      </c>
      <c r="S19" s="30">
        <f t="shared" si="8"/>
        <v>0</v>
      </c>
      <c r="T19" s="30">
        <f t="shared" si="8"/>
        <v>0</v>
      </c>
      <c r="U19" s="30">
        <f t="shared" si="8"/>
        <v>0</v>
      </c>
      <c r="V19" s="30">
        <f t="shared" si="8"/>
        <v>0</v>
      </c>
      <c r="W19" s="30">
        <f t="shared" si="8"/>
        <v>0</v>
      </c>
      <c r="X19" s="30">
        <f t="shared" si="8"/>
        <v>0</v>
      </c>
      <c r="Y19" s="30">
        <f t="shared" si="8"/>
        <v>0</v>
      </c>
      <c r="Z19" s="30">
        <f t="shared" si="8"/>
        <v>0</v>
      </c>
      <c r="AA19" s="30">
        <f t="shared" si="8"/>
        <v>0</v>
      </c>
      <c r="AB19" s="30">
        <f t="shared" si="8"/>
        <v>0</v>
      </c>
      <c r="AC19" s="30">
        <f t="shared" si="8"/>
        <v>0</v>
      </c>
      <c r="AD19" s="30">
        <f t="shared" si="8"/>
        <v>0</v>
      </c>
      <c r="AE19" s="30">
        <f t="shared" si="8"/>
        <v>0</v>
      </c>
      <c r="AF19" s="30">
        <f t="shared" si="8"/>
        <v>0</v>
      </c>
      <c r="AG19" s="30">
        <f t="shared" si="8"/>
        <v>0</v>
      </c>
      <c r="AH19" s="30">
        <f t="shared" si="8"/>
        <v>0</v>
      </c>
      <c r="AI19" s="30">
        <f t="shared" si="8"/>
        <v>0</v>
      </c>
      <c r="AJ19" s="30">
        <f t="shared" si="8"/>
        <v>0</v>
      </c>
      <c r="AK19" s="30">
        <f t="shared" si="8"/>
        <v>0</v>
      </c>
      <c r="AL19" s="30">
        <f t="shared" si="8"/>
        <v>0</v>
      </c>
      <c r="AM19" s="30">
        <f t="shared" si="8"/>
        <v>0</v>
      </c>
      <c r="AN19" s="30">
        <f t="shared" si="8"/>
        <v>0</v>
      </c>
      <c r="AO19" s="30">
        <f t="shared" si="8"/>
        <v>0</v>
      </c>
      <c r="AP19" s="30">
        <f t="shared" si="8"/>
        <v>0</v>
      </c>
      <c r="AQ19" s="30">
        <f t="shared" si="8"/>
        <v>0</v>
      </c>
      <c r="AR19" s="30">
        <f t="shared" si="8"/>
        <v>0</v>
      </c>
      <c r="AS19" s="30">
        <f t="shared" si="8"/>
        <v>0</v>
      </c>
      <c r="AT19" s="30">
        <f t="shared" si="8"/>
        <v>0</v>
      </c>
      <c r="AU19" s="30">
        <f t="shared" si="8"/>
        <v>0</v>
      </c>
      <c r="AV19" s="30">
        <f t="shared" si="8"/>
        <v>0</v>
      </c>
      <c r="AW19" s="30">
        <f t="shared" si="8"/>
        <v>0</v>
      </c>
      <c r="AX19" s="30">
        <f t="shared" si="8"/>
        <v>0</v>
      </c>
      <c r="AY19" s="30">
        <f t="shared" si="8"/>
        <v>0</v>
      </c>
      <c r="AZ19" s="30">
        <f t="shared" si="8"/>
        <v>0</v>
      </c>
      <c r="BA19" s="30">
        <f t="shared" si="8"/>
        <v>0</v>
      </c>
      <c r="BB19" s="30">
        <f t="shared" si="8"/>
        <v>0</v>
      </c>
      <c r="BC19" s="30">
        <f t="shared" si="8"/>
        <v>0</v>
      </c>
      <c r="BD19" s="30">
        <f t="shared" si="8"/>
        <v>0</v>
      </c>
      <c r="BE19" s="30">
        <f t="shared" si="8"/>
        <v>0</v>
      </c>
      <c r="BF19" s="30">
        <f t="shared" si="8"/>
        <v>0</v>
      </c>
      <c r="BG19" s="30">
        <f t="shared" si="8"/>
        <v>0</v>
      </c>
      <c r="BH19" s="30">
        <f t="shared" si="8"/>
        <v>0</v>
      </c>
      <c r="BI19" s="30">
        <f t="shared" si="8"/>
        <v>0</v>
      </c>
      <c r="BJ19" s="30">
        <f t="shared" si="8"/>
        <v>0</v>
      </c>
      <c r="BK19" s="30">
        <f t="shared" si="8"/>
        <v>0</v>
      </c>
      <c r="BL19" s="30">
        <f t="shared" si="8"/>
        <v>0</v>
      </c>
      <c r="BM19" s="30">
        <f t="shared" si="8"/>
        <v>0</v>
      </c>
      <c r="BN19" s="30">
        <f t="shared" si="8"/>
        <v>0</v>
      </c>
      <c r="BO19" s="30">
        <f aca="true" t="shared" si="9" ref="BO19:CS19">BO18</f>
        <v>0</v>
      </c>
      <c r="BP19" s="30">
        <f t="shared" si="9"/>
        <v>0</v>
      </c>
      <c r="BQ19" s="30">
        <f t="shared" si="9"/>
        <v>0</v>
      </c>
      <c r="BR19" s="30">
        <f t="shared" si="9"/>
        <v>0</v>
      </c>
      <c r="BS19" s="30">
        <f t="shared" si="9"/>
        <v>0</v>
      </c>
      <c r="BT19" s="30">
        <f t="shared" si="9"/>
        <v>0</v>
      </c>
      <c r="BU19" s="30">
        <f t="shared" si="9"/>
        <v>0</v>
      </c>
      <c r="BV19" s="30">
        <f t="shared" si="9"/>
        <v>0</v>
      </c>
      <c r="BW19" s="30">
        <f t="shared" si="9"/>
        <v>0</v>
      </c>
      <c r="BX19" s="30">
        <f t="shared" si="9"/>
        <v>0</v>
      </c>
      <c r="BY19" s="30">
        <f t="shared" si="9"/>
        <v>0</v>
      </c>
      <c r="BZ19" s="30">
        <f t="shared" si="9"/>
        <v>0</v>
      </c>
      <c r="CA19" s="30">
        <f t="shared" si="9"/>
        <v>0</v>
      </c>
      <c r="CB19" s="30">
        <f t="shared" si="9"/>
        <v>0</v>
      </c>
      <c r="CC19" s="30">
        <f t="shared" si="9"/>
        <v>0</v>
      </c>
      <c r="CD19" s="30">
        <f t="shared" si="9"/>
        <v>0</v>
      </c>
      <c r="CE19" s="30">
        <f t="shared" si="9"/>
        <v>0</v>
      </c>
      <c r="CF19" s="30">
        <f t="shared" si="9"/>
        <v>0</v>
      </c>
      <c r="CG19" s="30">
        <f t="shared" si="9"/>
        <v>0</v>
      </c>
      <c r="CH19" s="30">
        <f t="shared" si="9"/>
        <v>0</v>
      </c>
      <c r="CI19" s="30">
        <f t="shared" si="9"/>
        <v>0</v>
      </c>
      <c r="CJ19" s="30">
        <f t="shared" si="9"/>
        <v>0</v>
      </c>
      <c r="CK19" s="30">
        <f t="shared" si="9"/>
        <v>0</v>
      </c>
      <c r="CL19" s="30">
        <f t="shared" si="9"/>
        <v>0</v>
      </c>
      <c r="CM19" s="30">
        <f t="shared" si="9"/>
        <v>0</v>
      </c>
      <c r="CN19" s="30">
        <f t="shared" si="9"/>
        <v>0</v>
      </c>
      <c r="CO19" s="30">
        <f t="shared" si="9"/>
        <v>0</v>
      </c>
      <c r="CP19" s="30">
        <f t="shared" si="9"/>
        <v>0</v>
      </c>
      <c r="CQ19" s="30">
        <f t="shared" si="9"/>
        <v>0</v>
      </c>
      <c r="CR19" s="30">
        <f t="shared" si="9"/>
        <v>0</v>
      </c>
      <c r="CS19" s="30">
        <f t="shared" si="9"/>
        <v>0</v>
      </c>
      <c r="CT19" s="30"/>
      <c r="CU19" s="30"/>
      <c r="CV19" s="30"/>
      <c r="CW19" s="30"/>
      <c r="CX19" s="30"/>
      <c r="CY19" s="30"/>
      <c r="CZ19" s="30"/>
      <c r="DA19" s="30">
        <f>DA18</f>
        <v>0</v>
      </c>
      <c r="DB19" s="30">
        <f>DB18</f>
        <v>0</v>
      </c>
    </row>
    <row r="20" spans="1:106" s="16" customFormat="1" ht="28.5" customHeight="1" hidden="1" outlineLevel="1">
      <c r="A20" s="23" t="s">
        <v>44</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1"/>
    </row>
    <row r="21" spans="1:106" s="16" customFormat="1" ht="36.75" customHeight="1" hidden="1" outlineLevel="1">
      <c r="A21" s="23" t="s">
        <v>45</v>
      </c>
      <c r="B21" s="25"/>
      <c r="C21" s="25"/>
      <c r="D21" s="25"/>
      <c r="E21" s="25"/>
      <c r="F21" s="25"/>
      <c r="G21" s="25"/>
      <c r="H21" s="25"/>
      <c r="I21" s="25"/>
      <c r="J21" s="25"/>
      <c r="K21" s="25"/>
      <c r="L21" s="25"/>
      <c r="M21" s="25"/>
      <c r="N21" s="25">
        <f>SUM(B21:M21)</f>
        <v>0</v>
      </c>
      <c r="O21" s="25">
        <v>0</v>
      </c>
      <c r="P21" s="25">
        <v>0</v>
      </c>
      <c r="Q21" s="25">
        <v>0</v>
      </c>
      <c r="R21" s="25">
        <v>0</v>
      </c>
      <c r="S21" s="25">
        <v>0</v>
      </c>
      <c r="T21" s="25">
        <v>0</v>
      </c>
      <c r="U21" s="25">
        <v>0</v>
      </c>
      <c r="V21" s="25">
        <v>0</v>
      </c>
      <c r="W21" s="25">
        <v>27371.16</v>
      </c>
      <c r="X21" s="25">
        <v>34000</v>
      </c>
      <c r="Y21" s="25">
        <v>14444.99</v>
      </c>
      <c r="Z21" s="25">
        <v>244380.11</v>
      </c>
      <c r="AA21" s="25">
        <f>SUM(O21:Z21)</f>
        <v>320196.26</v>
      </c>
      <c r="AB21" s="25">
        <v>53630</v>
      </c>
      <c r="AC21" s="25">
        <v>833855.43</v>
      </c>
      <c r="AD21" s="25">
        <v>800820.88</v>
      </c>
      <c r="AE21" s="25">
        <v>1103887.31</v>
      </c>
      <c r="AF21" s="25">
        <v>839705.92</v>
      </c>
      <c r="AG21" s="25">
        <v>1648516.69</v>
      </c>
      <c r="AH21" s="25">
        <v>1094647.29</v>
      </c>
      <c r="AI21" s="25">
        <v>3378035.09</v>
      </c>
      <c r="AJ21" s="25">
        <v>1555201.19</v>
      </c>
      <c r="AK21" s="25">
        <v>1747527.14</v>
      </c>
      <c r="AL21" s="25">
        <v>2380606.55</v>
      </c>
      <c r="AM21" s="25">
        <v>3713524.69</v>
      </c>
      <c r="AN21" s="25">
        <f>SUM(AB21:AM21)</f>
        <v>19149958.18</v>
      </c>
      <c r="AO21" s="25">
        <v>2974989.78</v>
      </c>
      <c r="AP21" s="25">
        <v>1479152.54</v>
      </c>
      <c r="AQ21" s="25">
        <v>3518240.77</v>
      </c>
      <c r="AR21" s="25">
        <v>5799800.98</v>
      </c>
      <c r="AS21" s="25">
        <v>4960885.81</v>
      </c>
      <c r="AT21" s="25">
        <v>5432356.39</v>
      </c>
      <c r="AU21" s="25">
        <v>4402060.85</v>
      </c>
      <c r="AV21" s="25">
        <v>5210743.79</v>
      </c>
      <c r="AW21" s="25">
        <v>4287373.83</v>
      </c>
      <c r="AX21" s="25">
        <v>4942850.99</v>
      </c>
      <c r="AY21" s="25">
        <v>6327701.43</v>
      </c>
      <c r="AZ21" s="25">
        <v>3844119.7</v>
      </c>
      <c r="BA21" s="25">
        <f>SUM(AO21:AZ21)</f>
        <v>53180276.86</v>
      </c>
      <c r="BB21" s="25">
        <v>10168917.84</v>
      </c>
      <c r="BC21" s="25">
        <v>7389055.51</v>
      </c>
      <c r="BD21" s="25">
        <v>5195487.33</v>
      </c>
      <c r="BE21" s="25">
        <v>6756694.71</v>
      </c>
      <c r="BF21" s="25">
        <v>5281367.33</v>
      </c>
      <c r="BG21" s="25">
        <v>4855717.18</v>
      </c>
      <c r="BH21" s="25">
        <v>4804816.28</v>
      </c>
      <c r="BI21" s="25">
        <v>12156412.44</v>
      </c>
      <c r="BJ21" s="25">
        <v>2606353.73</v>
      </c>
      <c r="BK21" s="25">
        <v>7471377.33</v>
      </c>
      <c r="BL21" s="25">
        <v>4238445.65</v>
      </c>
      <c r="BM21" s="25">
        <v>5068021.9</v>
      </c>
      <c r="BN21" s="25">
        <f>SUM(BB21:BM21)</f>
        <v>75992667.23</v>
      </c>
      <c r="BO21" s="25">
        <v>3736336.74</v>
      </c>
      <c r="BP21" s="25">
        <v>10194294.86</v>
      </c>
      <c r="BQ21" s="25">
        <v>4413394.05</v>
      </c>
      <c r="BR21" s="25">
        <v>6095099.95</v>
      </c>
      <c r="BS21" s="25">
        <v>7453892.1</v>
      </c>
      <c r="BT21" s="25">
        <v>3955540.55</v>
      </c>
      <c r="BU21" s="25">
        <v>5776691.04</v>
      </c>
      <c r="BV21" s="25">
        <v>4142858.13</v>
      </c>
      <c r="BW21" s="25">
        <v>5058448.83</v>
      </c>
      <c r="BX21" s="25">
        <v>5512962.98</v>
      </c>
      <c r="BY21" s="25">
        <v>5477422.54</v>
      </c>
      <c r="BZ21" s="25">
        <v>5377220.6899999995</v>
      </c>
      <c r="CA21" s="25">
        <f>SUM(BO21:BZ21)</f>
        <v>67194162.46</v>
      </c>
      <c r="CB21" s="25">
        <v>7532346.49</v>
      </c>
      <c r="CC21" s="25">
        <v>7171084.56</v>
      </c>
      <c r="CD21" s="25">
        <v>3994860.95</v>
      </c>
      <c r="CE21" s="25">
        <v>3733587.64</v>
      </c>
      <c r="CF21" s="25">
        <v>12368504.65</v>
      </c>
      <c r="CG21" s="25">
        <v>5214756.51</v>
      </c>
      <c r="CH21" s="25">
        <v>3497465.47</v>
      </c>
      <c r="CI21" s="25">
        <v>7240578.95</v>
      </c>
      <c r="CJ21" s="25">
        <v>5237516.22</v>
      </c>
      <c r="CK21" s="25">
        <v>3491189.03</v>
      </c>
      <c r="CL21" s="25">
        <v>3670316.28</v>
      </c>
      <c r="CM21" s="25">
        <v>10596383.96</v>
      </c>
      <c r="CN21" s="25">
        <f>SUM(CB21:CM21)</f>
        <v>73748590.71000001</v>
      </c>
      <c r="CO21" s="25">
        <v>3235520.2</v>
      </c>
      <c r="CP21" s="25">
        <v>8269852.12</v>
      </c>
      <c r="CQ21" s="25">
        <v>6094447.52</v>
      </c>
      <c r="CR21" s="25">
        <v>5628956.5</v>
      </c>
      <c r="CS21" s="25"/>
      <c r="CT21" s="25"/>
      <c r="CU21" s="25"/>
      <c r="CV21" s="25"/>
      <c r="CW21" s="25"/>
      <c r="CX21" s="25"/>
      <c r="CY21" s="25"/>
      <c r="CZ21" s="25"/>
      <c r="DA21" s="25">
        <f>SUM(CO21:CZ21)</f>
        <v>23228776.34</v>
      </c>
      <c r="DB21" s="56">
        <f>N21+AA21+AN21+BA21+BN21+CA21+CN21+DA21</f>
        <v>312814628.04</v>
      </c>
    </row>
    <row r="22" spans="1:106" s="16" customFormat="1" ht="14.25" customHeight="1" hidden="1" outlineLevel="1">
      <c r="A22" s="97"/>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9"/>
    </row>
    <row r="23" spans="1:106" s="16" customFormat="1" ht="36.75" customHeight="1" hidden="1" outlineLevel="1">
      <c r="A23" s="23" t="s">
        <v>46</v>
      </c>
      <c r="B23" s="25"/>
      <c r="C23" s="25"/>
      <c r="D23" s="25"/>
      <c r="E23" s="25"/>
      <c r="F23" s="25"/>
      <c r="G23" s="25"/>
      <c r="H23" s="25"/>
      <c r="I23" s="25"/>
      <c r="J23" s="25"/>
      <c r="K23" s="25"/>
      <c r="L23" s="25"/>
      <c r="M23" s="25"/>
      <c r="N23" s="25">
        <f>SUM(B23:M23)</f>
        <v>0</v>
      </c>
      <c r="O23" s="25">
        <v>0</v>
      </c>
      <c r="P23" s="25">
        <v>0</v>
      </c>
      <c r="Q23" s="25">
        <v>0</v>
      </c>
      <c r="R23" s="25">
        <v>0</v>
      </c>
      <c r="S23" s="25">
        <v>0</v>
      </c>
      <c r="T23" s="25">
        <v>0</v>
      </c>
      <c r="U23" s="25">
        <v>0</v>
      </c>
      <c r="V23" s="25">
        <v>0</v>
      </c>
      <c r="W23" s="25">
        <v>0</v>
      </c>
      <c r="X23" s="25">
        <v>0</v>
      </c>
      <c r="Y23" s="25">
        <v>0</v>
      </c>
      <c r="Z23" s="25">
        <v>19992.78</v>
      </c>
      <c r="AA23" s="25">
        <f>SUM(O23:Z23)</f>
        <v>19992.78</v>
      </c>
      <c r="AB23" s="25">
        <v>0</v>
      </c>
      <c r="AC23" s="25">
        <v>28027.59</v>
      </c>
      <c r="AD23" s="25">
        <v>20151.75</v>
      </c>
      <c r="AE23" s="25">
        <v>93116.85</v>
      </c>
      <c r="AF23" s="25">
        <v>113040.29</v>
      </c>
      <c r="AG23" s="25">
        <v>9289</v>
      </c>
      <c r="AH23" s="25">
        <v>580.96</v>
      </c>
      <c r="AI23" s="25">
        <v>529633.91</v>
      </c>
      <c r="AJ23" s="25">
        <v>251964.38</v>
      </c>
      <c r="AK23" s="25">
        <v>1281.89</v>
      </c>
      <c r="AL23" s="25">
        <v>292529.05</v>
      </c>
      <c r="AM23" s="25">
        <v>1969888.12</v>
      </c>
      <c r="AN23" s="25">
        <f>SUM(AB23:AM23)</f>
        <v>3309503.79</v>
      </c>
      <c r="AO23" s="25">
        <v>2117523.46</v>
      </c>
      <c r="AP23" s="25">
        <v>654113.62</v>
      </c>
      <c r="AQ23" s="25">
        <v>927238.95</v>
      </c>
      <c r="AR23" s="25">
        <v>1205760.19</v>
      </c>
      <c r="AS23" s="25">
        <v>270700.9</v>
      </c>
      <c r="AT23" s="25">
        <v>855494.2</v>
      </c>
      <c r="AU23" s="25">
        <v>545595.73</v>
      </c>
      <c r="AV23" s="25">
        <v>126381.87</v>
      </c>
      <c r="AW23" s="25">
        <v>249976.89</v>
      </c>
      <c r="AX23" s="25">
        <v>3351840.93</v>
      </c>
      <c r="AY23" s="25">
        <v>1167973.16</v>
      </c>
      <c r="AZ23" s="25">
        <v>2721100.85</v>
      </c>
      <c r="BA23" s="25">
        <f>SUM(AO23:AZ23)</f>
        <v>14193700.75</v>
      </c>
      <c r="BB23" s="25">
        <v>1294464.98</v>
      </c>
      <c r="BC23" s="25">
        <v>4780980.98</v>
      </c>
      <c r="BD23" s="25">
        <v>2697253.07</v>
      </c>
      <c r="BE23" s="25">
        <v>382585.83</v>
      </c>
      <c r="BF23" s="25">
        <v>1281486.13</v>
      </c>
      <c r="BG23" s="25">
        <v>864725.56</v>
      </c>
      <c r="BH23" s="25">
        <v>1089173.39</v>
      </c>
      <c r="BI23" s="25">
        <v>1057690.82</v>
      </c>
      <c r="BJ23" s="25">
        <v>1270427.04</v>
      </c>
      <c r="BK23" s="25">
        <v>968227.67</v>
      </c>
      <c r="BL23" s="25">
        <v>1272270.59</v>
      </c>
      <c r="BM23" s="25">
        <v>5953037.64</v>
      </c>
      <c r="BN23" s="25">
        <f>SUM(BB23:BM23)</f>
        <v>22912323.700000007</v>
      </c>
      <c r="BO23" s="25">
        <v>1653912.57</v>
      </c>
      <c r="BP23" s="25">
        <v>9377234.91</v>
      </c>
      <c r="BQ23" s="25">
        <v>3402287.53</v>
      </c>
      <c r="BR23" s="25">
        <v>813410.42</v>
      </c>
      <c r="BS23" s="25">
        <v>1714441.41</v>
      </c>
      <c r="BT23" s="25">
        <v>1026495.62</v>
      </c>
      <c r="BU23" s="25">
        <v>2394598.06</v>
      </c>
      <c r="BV23" s="25">
        <v>5700824.99</v>
      </c>
      <c r="BW23" s="25">
        <v>1023378.87</v>
      </c>
      <c r="BX23" s="25">
        <v>2513531.29</v>
      </c>
      <c r="BY23" s="25">
        <v>2236391.6</v>
      </c>
      <c r="BZ23" s="25">
        <v>1717865.1999999997</v>
      </c>
      <c r="CA23" s="25">
        <f>SUM(BO23:BZ23)</f>
        <v>33574372.47</v>
      </c>
      <c r="CB23" s="25">
        <v>1289014.33</v>
      </c>
      <c r="CC23" s="25">
        <v>3718643.99</v>
      </c>
      <c r="CD23" s="25">
        <v>5924043.15</v>
      </c>
      <c r="CE23" s="25">
        <v>794893.57</v>
      </c>
      <c r="CF23" s="25">
        <v>2975954.78</v>
      </c>
      <c r="CG23" s="25">
        <v>4343736.19</v>
      </c>
      <c r="CH23" s="25">
        <v>316556.84</v>
      </c>
      <c r="CI23" s="25">
        <v>339829.01</v>
      </c>
      <c r="CJ23" s="25">
        <v>2218649.63</v>
      </c>
      <c r="CK23" s="25">
        <v>2603643.61</v>
      </c>
      <c r="CL23" s="25">
        <v>405953.39</v>
      </c>
      <c r="CM23" s="25">
        <v>3694929.35</v>
      </c>
      <c r="CN23" s="25">
        <f>SUM(CB23:CM23)</f>
        <v>28625847.840000004</v>
      </c>
      <c r="CO23" s="25">
        <v>1000837.52</v>
      </c>
      <c r="CP23" s="25">
        <v>4093290</v>
      </c>
      <c r="CQ23" s="25">
        <v>937394.65</v>
      </c>
      <c r="CR23" s="25">
        <v>708522.16</v>
      </c>
      <c r="CS23" s="25"/>
      <c r="CT23" s="25"/>
      <c r="CU23" s="25"/>
      <c r="CV23" s="25"/>
      <c r="CW23" s="25"/>
      <c r="CX23" s="25"/>
      <c r="CY23" s="25"/>
      <c r="CZ23" s="25"/>
      <c r="DA23" s="25">
        <f>SUM(CO23:CZ23)</f>
        <v>6740044.33</v>
      </c>
      <c r="DB23" s="56">
        <f>N23+AA23+AN23+BA23+BN23+CA23+CN23+DA23</f>
        <v>109375785.66000001</v>
      </c>
    </row>
    <row r="24" spans="1:106" s="16" customFormat="1" ht="14.25" customHeight="1" hidden="1" outlineLevel="1">
      <c r="A24" s="97"/>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9"/>
    </row>
    <row r="25" spans="1:106" s="16" customFormat="1" ht="36.75" customHeight="1" hidden="1" outlineLevel="1">
      <c r="A25" s="23" t="s">
        <v>47</v>
      </c>
      <c r="B25" s="25"/>
      <c r="C25" s="25"/>
      <c r="D25" s="25"/>
      <c r="E25" s="25"/>
      <c r="F25" s="25"/>
      <c r="G25" s="25"/>
      <c r="H25" s="25"/>
      <c r="I25" s="25"/>
      <c r="J25" s="25"/>
      <c r="K25" s="25"/>
      <c r="L25" s="25"/>
      <c r="M25" s="25"/>
      <c r="N25" s="25">
        <f>SUM(B25:M25)</f>
        <v>0</v>
      </c>
      <c r="O25" s="25">
        <v>0</v>
      </c>
      <c r="P25" s="25">
        <v>0</v>
      </c>
      <c r="Q25" s="25">
        <v>0</v>
      </c>
      <c r="R25" s="25">
        <v>0</v>
      </c>
      <c r="S25" s="25">
        <v>0</v>
      </c>
      <c r="T25" s="25">
        <v>0</v>
      </c>
      <c r="U25" s="25">
        <v>29610000</v>
      </c>
      <c r="V25" s="25">
        <v>481322.51</v>
      </c>
      <c r="W25" s="25">
        <v>0</v>
      </c>
      <c r="X25" s="25">
        <v>0</v>
      </c>
      <c r="Y25" s="25">
        <v>959043.34</v>
      </c>
      <c r="Z25" s="25">
        <v>2763480.61</v>
      </c>
      <c r="AA25" s="25">
        <f>SUM(O25:Z25)</f>
        <v>33813846.46</v>
      </c>
      <c r="AB25" s="25">
        <v>91010.94</v>
      </c>
      <c r="AC25" s="25">
        <v>91066.98</v>
      </c>
      <c r="AD25" s="25">
        <v>2402258.17</v>
      </c>
      <c r="AE25" s="25">
        <v>2070669.89</v>
      </c>
      <c r="AF25" s="25">
        <v>94151.79</v>
      </c>
      <c r="AG25" s="25">
        <v>4226577.21</v>
      </c>
      <c r="AH25" s="25">
        <v>3667917.76</v>
      </c>
      <c r="AI25" s="25">
        <v>786037.33</v>
      </c>
      <c r="AJ25" s="25">
        <v>1413854.14</v>
      </c>
      <c r="AK25" s="25">
        <v>1182784.17</v>
      </c>
      <c r="AL25" s="25">
        <v>623619.71</v>
      </c>
      <c r="AM25" s="25">
        <v>5382156.21</v>
      </c>
      <c r="AN25" s="25">
        <f>SUM(AB25:AM25)</f>
        <v>22032104.3</v>
      </c>
      <c r="AO25" s="25">
        <v>2009003.19</v>
      </c>
      <c r="AP25" s="25">
        <v>3699400.82</v>
      </c>
      <c r="AQ25" s="25">
        <v>5560834.79</v>
      </c>
      <c r="AR25" s="25">
        <v>2008844.83</v>
      </c>
      <c r="AS25" s="25">
        <v>3884483.39</v>
      </c>
      <c r="AT25" s="25">
        <v>646044.1</v>
      </c>
      <c r="AU25" s="25">
        <v>933485.78</v>
      </c>
      <c r="AV25" s="25">
        <v>4001868.95</v>
      </c>
      <c r="AW25" s="25">
        <v>2377425.14</v>
      </c>
      <c r="AX25" s="25">
        <v>1582758.93</v>
      </c>
      <c r="AY25" s="25">
        <v>21093665.62</v>
      </c>
      <c r="AZ25" s="25">
        <v>4486331.7</v>
      </c>
      <c r="BA25" s="25">
        <f>SUM(AO25:AZ25)</f>
        <v>52284147.24000001</v>
      </c>
      <c r="BB25" s="25">
        <v>2134590.71</v>
      </c>
      <c r="BC25" s="25">
        <v>3526793.12</v>
      </c>
      <c r="BD25" s="25">
        <v>3811101.43</v>
      </c>
      <c r="BE25" s="25">
        <v>4231283.97</v>
      </c>
      <c r="BF25" s="25">
        <v>2741805.3</v>
      </c>
      <c r="BG25" s="25">
        <v>912692.68</v>
      </c>
      <c r="BH25" s="25">
        <v>1431270.32</v>
      </c>
      <c r="BI25" s="25">
        <v>3451958.66</v>
      </c>
      <c r="BJ25" s="25">
        <v>1335926.41</v>
      </c>
      <c r="BK25" s="25">
        <v>1710436.53</v>
      </c>
      <c r="BL25" s="25">
        <v>671788.99</v>
      </c>
      <c r="BM25" s="25">
        <v>2320308.96</v>
      </c>
      <c r="BN25" s="25">
        <f>SUM(BB25:BM25)</f>
        <v>28279957.080000002</v>
      </c>
      <c r="BO25" s="25">
        <v>969818</v>
      </c>
      <c r="BP25" s="25">
        <v>4368494.57</v>
      </c>
      <c r="BQ25" s="25">
        <v>25475521.82</v>
      </c>
      <c r="BR25" s="25">
        <v>1483496.44</v>
      </c>
      <c r="BS25" s="25">
        <v>2843097.78</v>
      </c>
      <c r="BT25" s="25">
        <v>336045.66</v>
      </c>
      <c r="BU25" s="25">
        <v>616072.31</v>
      </c>
      <c r="BV25" s="25">
        <v>2515877.21</v>
      </c>
      <c r="BW25" s="25">
        <v>725491.8</v>
      </c>
      <c r="BX25" s="25">
        <v>1426448.85</v>
      </c>
      <c r="BY25" s="25">
        <v>2213866.04</v>
      </c>
      <c r="BZ25" s="25">
        <v>1125908.08</v>
      </c>
      <c r="CA25" s="25">
        <f>SUM(BO25:BZ25)</f>
        <v>44100138.559999995</v>
      </c>
      <c r="CB25" s="25">
        <v>460897.83999999997</v>
      </c>
      <c r="CC25" s="25">
        <v>2798500.59</v>
      </c>
      <c r="CD25" s="25">
        <v>398735.56</v>
      </c>
      <c r="CE25" s="25">
        <v>747995.81</v>
      </c>
      <c r="CF25" s="25">
        <v>2030733.83</v>
      </c>
      <c r="CG25" s="25">
        <v>3334519.55</v>
      </c>
      <c r="CH25" s="25">
        <v>2137496.02</v>
      </c>
      <c r="CI25" s="25">
        <v>1680538.83</v>
      </c>
      <c r="CJ25" s="25">
        <v>32774944.44</v>
      </c>
      <c r="CK25" s="25">
        <v>384104.31</v>
      </c>
      <c r="CL25" s="25">
        <v>2061502</v>
      </c>
      <c r="CM25" s="25">
        <v>3671093.84</v>
      </c>
      <c r="CN25" s="25">
        <f>SUM(CB25:CM25)</f>
        <v>52481062.620000005</v>
      </c>
      <c r="CO25" s="25">
        <v>450791.85</v>
      </c>
      <c r="CP25" s="25">
        <v>2279539.13</v>
      </c>
      <c r="CQ25" s="25">
        <v>1135316.88</v>
      </c>
      <c r="CR25" s="25">
        <v>1400835.97</v>
      </c>
      <c r="CS25" s="25"/>
      <c r="CT25" s="25"/>
      <c r="CU25" s="25"/>
      <c r="CV25" s="25"/>
      <c r="CW25" s="25"/>
      <c r="CX25" s="25"/>
      <c r="CY25" s="25"/>
      <c r="CZ25" s="25"/>
      <c r="DA25" s="25">
        <f>SUM(CO25:CZ25)</f>
        <v>5266483.83</v>
      </c>
      <c r="DB25" s="57">
        <f>N25+AA25+AN25+BA25+BN25+CA25+CN25+DA25</f>
        <v>238257740.09000003</v>
      </c>
    </row>
    <row r="26" spans="1:106" s="16" customFormat="1" ht="14.25" customHeight="1" hidden="1" outlineLevel="1">
      <c r="A26" s="97"/>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9"/>
    </row>
    <row r="27" spans="1:106" s="16" customFormat="1" ht="36.75" customHeight="1" hidden="1" outlineLevel="1">
      <c r="A27" s="23" t="s">
        <v>48</v>
      </c>
      <c r="B27" s="25"/>
      <c r="C27" s="25"/>
      <c r="D27" s="25"/>
      <c r="E27" s="25"/>
      <c r="F27" s="25"/>
      <c r="G27" s="25"/>
      <c r="H27" s="25"/>
      <c r="I27" s="25"/>
      <c r="J27" s="25"/>
      <c r="K27" s="25"/>
      <c r="L27" s="25"/>
      <c r="M27" s="25"/>
      <c r="N27" s="25">
        <f>SUM(B27:M27)</f>
        <v>0</v>
      </c>
      <c r="O27" s="25">
        <v>0</v>
      </c>
      <c r="P27" s="25">
        <v>0</v>
      </c>
      <c r="Q27" s="25">
        <v>0</v>
      </c>
      <c r="R27" s="25">
        <v>0</v>
      </c>
      <c r="S27" s="25">
        <v>0</v>
      </c>
      <c r="T27" s="25">
        <v>0</v>
      </c>
      <c r="U27" s="25">
        <v>0</v>
      </c>
      <c r="V27" s="25">
        <v>17789.87</v>
      </c>
      <c r="W27" s="25">
        <v>0</v>
      </c>
      <c r="X27" s="25">
        <v>4714020.39</v>
      </c>
      <c r="Y27" s="25">
        <v>0</v>
      </c>
      <c r="Z27" s="25">
        <v>0</v>
      </c>
      <c r="AA27" s="25">
        <f>SUM(O27:Z27)</f>
        <v>4731810.26</v>
      </c>
      <c r="AB27" s="25">
        <v>0</v>
      </c>
      <c r="AC27" s="25">
        <v>0</v>
      </c>
      <c r="AD27" s="25">
        <v>0</v>
      </c>
      <c r="AE27" s="25">
        <v>0</v>
      </c>
      <c r="AF27" s="25">
        <v>11046.09</v>
      </c>
      <c r="AG27" s="25">
        <v>252913.38</v>
      </c>
      <c r="AH27" s="25">
        <v>0</v>
      </c>
      <c r="AI27" s="25">
        <v>93807.39</v>
      </c>
      <c r="AJ27" s="25">
        <v>154728.41</v>
      </c>
      <c r="AK27" s="25">
        <v>1043576.3</v>
      </c>
      <c r="AL27" s="25">
        <v>468080.61</v>
      </c>
      <c r="AM27" s="25">
        <v>856885.02</v>
      </c>
      <c r="AN27" s="25">
        <f>SUM(AB27:AM27)</f>
        <v>2881037.2</v>
      </c>
      <c r="AO27" s="25">
        <v>1283767.93</v>
      </c>
      <c r="AP27" s="25">
        <v>516820.96</v>
      </c>
      <c r="AQ27" s="25">
        <v>680837.68</v>
      </c>
      <c r="AR27" s="25">
        <v>1963235.85</v>
      </c>
      <c r="AS27" s="25">
        <v>985711.6</v>
      </c>
      <c r="AT27" s="25">
        <v>1824304.77</v>
      </c>
      <c r="AU27" s="25">
        <v>1483208.28</v>
      </c>
      <c r="AV27" s="25">
        <v>2240766.11</v>
      </c>
      <c r="AW27" s="25">
        <v>260074.56</v>
      </c>
      <c r="AX27" s="25">
        <v>524286.86</v>
      </c>
      <c r="AY27" s="25">
        <v>1533187.44</v>
      </c>
      <c r="AZ27" s="25">
        <v>869630.22</v>
      </c>
      <c r="BA27" s="25">
        <f>SUM(AO27:AZ27)</f>
        <v>14165832.259999998</v>
      </c>
      <c r="BB27" s="25">
        <v>2507769.16</v>
      </c>
      <c r="BC27" s="25">
        <f>478934.62+34357.23</f>
        <v>513291.85</v>
      </c>
      <c r="BD27" s="25">
        <v>23090927.42</v>
      </c>
      <c r="BE27" s="25">
        <v>1260268.97</v>
      </c>
      <c r="BF27" s="25">
        <v>995470.24</v>
      </c>
      <c r="BG27" s="25">
        <v>1605831.35</v>
      </c>
      <c r="BH27" s="25">
        <f>2483421.24+5092.87</f>
        <v>2488514.1100000003</v>
      </c>
      <c r="BI27" s="25">
        <v>1631691.24</v>
      </c>
      <c r="BJ27" s="25">
        <v>5177404.89</v>
      </c>
      <c r="BK27" s="25">
        <v>1171689.06</v>
      </c>
      <c r="BL27" s="25">
        <v>9162501.04</v>
      </c>
      <c r="BM27" s="25">
        <v>2794299.57</v>
      </c>
      <c r="BN27" s="25">
        <f>SUM(BB27:BM27)</f>
        <v>52399658.900000006</v>
      </c>
      <c r="BO27" s="25">
        <v>1455023.9</v>
      </c>
      <c r="BP27" s="25">
        <v>3494573.96</v>
      </c>
      <c r="BQ27" s="25">
        <v>5033167.52</v>
      </c>
      <c r="BR27" s="25">
        <v>4958568.65</v>
      </c>
      <c r="BS27" s="25">
        <v>1608749.21</v>
      </c>
      <c r="BT27" s="25">
        <v>1977763.42</v>
      </c>
      <c r="BU27" s="25">
        <v>2176734.74</v>
      </c>
      <c r="BV27" s="25">
        <v>933561.51</v>
      </c>
      <c r="BW27" s="25">
        <v>1037048.9</v>
      </c>
      <c r="BX27" s="25">
        <v>2266586.7</v>
      </c>
      <c r="BY27" s="25">
        <v>6005237.03</v>
      </c>
      <c r="BZ27" s="25">
        <v>2507142.62</v>
      </c>
      <c r="CA27" s="25">
        <f>SUM(BO27:BZ27)</f>
        <v>33454158.16</v>
      </c>
      <c r="CB27" s="25">
        <v>2265028.93</v>
      </c>
      <c r="CC27" s="25">
        <v>1691538.52</v>
      </c>
      <c r="CD27" s="25">
        <v>3956254.49</v>
      </c>
      <c r="CE27" s="25">
        <v>1439534.17</v>
      </c>
      <c r="CF27" s="25">
        <v>7455013.51</v>
      </c>
      <c r="CG27" s="25">
        <v>1337395.44</v>
      </c>
      <c r="CH27" s="25">
        <v>1764808.96</v>
      </c>
      <c r="CI27" s="25">
        <v>1434426.82</v>
      </c>
      <c r="CJ27" s="25">
        <v>5396219.9</v>
      </c>
      <c r="CK27" s="25">
        <v>1378833.26</v>
      </c>
      <c r="CL27" s="25">
        <v>9485959.97</v>
      </c>
      <c r="CM27" s="25">
        <v>1334814.95</v>
      </c>
      <c r="CN27" s="25">
        <f>SUM(CB27:CM27)</f>
        <v>38939828.92000001</v>
      </c>
      <c r="CO27" s="25">
        <v>594444.37</v>
      </c>
      <c r="CP27" s="25">
        <v>2381878.85</v>
      </c>
      <c r="CQ27" s="25">
        <v>2792472.52</v>
      </c>
      <c r="CR27" s="55">
        <v>-270847.46</v>
      </c>
      <c r="CS27" s="25"/>
      <c r="CT27" s="25"/>
      <c r="CU27" s="25"/>
      <c r="CV27" s="25"/>
      <c r="CW27" s="25"/>
      <c r="CX27" s="25"/>
      <c r="CY27" s="25"/>
      <c r="CZ27" s="25"/>
      <c r="DA27" s="25">
        <f>SUM(CO27:CZ27)</f>
        <v>5497948.28</v>
      </c>
      <c r="DB27" s="56">
        <f>N27+AA27+AN27+BA27+BN27+CA27+CN27+DA27</f>
        <v>152070273.98000002</v>
      </c>
    </row>
    <row r="28" spans="1:106" s="16" customFormat="1" ht="14.25" customHeight="1" hidden="1" outlineLevel="1">
      <c r="A28" s="97"/>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9"/>
    </row>
    <row r="29" spans="1:106" s="16" customFormat="1" ht="36.75" customHeight="1" hidden="1" outlineLevel="1">
      <c r="A29" s="23" t="s">
        <v>49</v>
      </c>
      <c r="B29" s="25"/>
      <c r="C29" s="25"/>
      <c r="D29" s="25"/>
      <c r="E29" s="25"/>
      <c r="F29" s="25"/>
      <c r="G29" s="25"/>
      <c r="H29" s="25"/>
      <c r="I29" s="25"/>
      <c r="J29" s="25"/>
      <c r="K29" s="25"/>
      <c r="L29" s="25"/>
      <c r="M29" s="25"/>
      <c r="N29" s="25">
        <f>SUM(B29:M29)</f>
        <v>0</v>
      </c>
      <c r="O29" s="25">
        <v>0</v>
      </c>
      <c r="P29" s="25">
        <v>785970.33</v>
      </c>
      <c r="Q29" s="25">
        <v>0</v>
      </c>
      <c r="R29" s="25">
        <v>0</v>
      </c>
      <c r="S29" s="25">
        <v>0</v>
      </c>
      <c r="T29" s="25">
        <v>0</v>
      </c>
      <c r="U29" s="25">
        <v>0</v>
      </c>
      <c r="V29" s="25">
        <v>0</v>
      </c>
      <c r="W29" s="25">
        <v>0</v>
      </c>
      <c r="X29" s="25">
        <v>70482.83</v>
      </c>
      <c r="Y29" s="25">
        <v>6093.86</v>
      </c>
      <c r="Z29" s="25">
        <v>0</v>
      </c>
      <c r="AA29" s="25">
        <f>SUM(O29:Z29)</f>
        <v>862547.0199999999</v>
      </c>
      <c r="AB29" s="25">
        <v>0</v>
      </c>
      <c r="AC29" s="25">
        <v>40228.45</v>
      </c>
      <c r="AD29" s="25">
        <v>0</v>
      </c>
      <c r="AE29" s="25">
        <v>140753.23</v>
      </c>
      <c r="AF29" s="25">
        <v>8134.82</v>
      </c>
      <c r="AG29" s="25">
        <v>46562.97</v>
      </c>
      <c r="AH29" s="25">
        <v>572814.42</v>
      </c>
      <c r="AI29" s="25">
        <v>306233.86</v>
      </c>
      <c r="AJ29" s="25">
        <v>121626.56</v>
      </c>
      <c r="AK29" s="25">
        <v>2113373.33</v>
      </c>
      <c r="AL29" s="25">
        <v>3147884.47</v>
      </c>
      <c r="AM29" s="25">
        <v>5209553.33</v>
      </c>
      <c r="AN29" s="25">
        <f>SUM(AB29:AM29)</f>
        <v>11707165.440000001</v>
      </c>
      <c r="AO29" s="25">
        <v>2635926.12</v>
      </c>
      <c r="AP29" s="25">
        <v>1814334.65</v>
      </c>
      <c r="AQ29" s="25">
        <v>4613514.94</v>
      </c>
      <c r="AR29" s="25">
        <v>5362859.25</v>
      </c>
      <c r="AS29" s="25">
        <v>6952377.94</v>
      </c>
      <c r="AT29" s="25">
        <v>3297629.15</v>
      </c>
      <c r="AU29" s="25">
        <v>3080616.01</v>
      </c>
      <c r="AV29" s="25">
        <v>6694312.9</v>
      </c>
      <c r="AW29" s="25">
        <v>3056507.65</v>
      </c>
      <c r="AX29" s="25">
        <v>3554425.84</v>
      </c>
      <c r="AY29" s="25">
        <v>9620417.09</v>
      </c>
      <c r="AZ29" s="25">
        <v>5587630.37</v>
      </c>
      <c r="BA29" s="25">
        <f>SUM(AO29:AZ29)</f>
        <v>56270551.910000004</v>
      </c>
      <c r="BB29" s="25">
        <v>7412631.91</v>
      </c>
      <c r="BC29" s="25">
        <v>12837022.75</v>
      </c>
      <c r="BD29" s="25">
        <v>8367800.28</v>
      </c>
      <c r="BE29" s="25">
        <v>1307803.06</v>
      </c>
      <c r="BF29" s="25">
        <v>4969029.45</v>
      </c>
      <c r="BG29" s="25">
        <v>4049040.06</v>
      </c>
      <c r="BH29" s="25">
        <v>5769097.85</v>
      </c>
      <c r="BI29" s="25">
        <v>5088080.49</v>
      </c>
      <c r="BJ29" s="25">
        <v>5064820.04</v>
      </c>
      <c r="BK29" s="25">
        <v>3739709.88</v>
      </c>
      <c r="BL29" s="25">
        <v>6197846.75</v>
      </c>
      <c r="BM29" s="25">
        <v>12861709.03</v>
      </c>
      <c r="BN29" s="25">
        <f>SUM(BB29:BM29)</f>
        <v>77664591.55000001</v>
      </c>
      <c r="BO29" s="25">
        <v>12193899.06</v>
      </c>
      <c r="BP29" s="25">
        <v>12708840.09</v>
      </c>
      <c r="BQ29" s="25">
        <v>8358353.29</v>
      </c>
      <c r="BR29" s="25">
        <v>3848370.65</v>
      </c>
      <c r="BS29" s="25">
        <v>8221906.08</v>
      </c>
      <c r="BT29" s="25">
        <v>5976989.21</v>
      </c>
      <c r="BU29" s="25">
        <v>2692812.73</v>
      </c>
      <c r="BV29" s="25">
        <v>11656275.16</v>
      </c>
      <c r="BW29" s="25">
        <v>4736481.51</v>
      </c>
      <c r="BX29" s="25">
        <v>4901366.38</v>
      </c>
      <c r="BY29" s="25">
        <v>3711985.38</v>
      </c>
      <c r="BZ29" s="25">
        <v>8275750.28</v>
      </c>
      <c r="CA29" s="25">
        <f>SUM(BO29:BZ29)</f>
        <v>87283029.82</v>
      </c>
      <c r="CB29" s="25">
        <v>3607032.36</v>
      </c>
      <c r="CC29" s="25">
        <v>7407603.91</v>
      </c>
      <c r="CD29" s="25">
        <v>4980414.63</v>
      </c>
      <c r="CE29" s="25">
        <v>8683035.35</v>
      </c>
      <c r="CF29" s="25">
        <v>2565298.53</v>
      </c>
      <c r="CG29" s="25">
        <v>2027875.72</v>
      </c>
      <c r="CH29" s="25">
        <v>2160434.66</v>
      </c>
      <c r="CI29" s="25">
        <v>4970208.26</v>
      </c>
      <c r="CJ29" s="25">
        <v>3944214.22</v>
      </c>
      <c r="CK29" s="25">
        <v>5840333.09</v>
      </c>
      <c r="CL29" s="25">
        <v>4591101.99</v>
      </c>
      <c r="CM29" s="25">
        <v>7214998.53</v>
      </c>
      <c r="CN29" s="25">
        <f>SUM(CB29:CM29)</f>
        <v>57992551.25000001</v>
      </c>
      <c r="CO29" s="25">
        <v>4912512.16</v>
      </c>
      <c r="CP29" s="25">
        <v>7716525.04</v>
      </c>
      <c r="CQ29" s="25">
        <v>4356985.96</v>
      </c>
      <c r="CR29" s="25">
        <v>3101555.67</v>
      </c>
      <c r="CS29" s="25"/>
      <c r="CT29" s="25"/>
      <c r="CU29" s="25"/>
      <c r="CV29" s="25"/>
      <c r="CW29" s="25"/>
      <c r="CX29" s="25"/>
      <c r="CY29" s="25"/>
      <c r="CZ29" s="25"/>
      <c r="DA29" s="25">
        <f>SUM(CO29:CZ29)</f>
        <v>20087578.83</v>
      </c>
      <c r="DB29" s="57">
        <f>N29+AA29+AN29+BA29+BN29+CA29+CN29+DA29</f>
        <v>311868015.82</v>
      </c>
    </row>
    <row r="30" spans="1:106" s="16" customFormat="1" ht="14.25" customHeight="1" hidden="1" outlineLevel="1">
      <c r="A30" s="97"/>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9"/>
    </row>
    <row r="31" spans="1:106" s="16" customFormat="1" ht="36.75" customHeight="1" hidden="1" outlineLevel="1">
      <c r="A31" s="23" t="s">
        <v>50</v>
      </c>
      <c r="B31" s="25"/>
      <c r="C31" s="25"/>
      <c r="D31" s="25"/>
      <c r="E31" s="25"/>
      <c r="F31" s="25"/>
      <c r="G31" s="25"/>
      <c r="H31" s="25"/>
      <c r="I31" s="25"/>
      <c r="J31" s="25"/>
      <c r="K31" s="25"/>
      <c r="L31" s="25"/>
      <c r="M31" s="25"/>
      <c r="N31" s="25">
        <f>SUM(B31:M31)</f>
        <v>0</v>
      </c>
      <c r="O31" s="25">
        <v>0</v>
      </c>
      <c r="P31" s="25">
        <v>0</v>
      </c>
      <c r="Q31" s="25">
        <v>0</v>
      </c>
      <c r="R31" s="25">
        <v>0</v>
      </c>
      <c r="S31" s="25">
        <v>0</v>
      </c>
      <c r="T31" s="25">
        <v>0</v>
      </c>
      <c r="U31" s="25">
        <v>11497366.93</v>
      </c>
      <c r="V31" s="25">
        <v>9577916.97</v>
      </c>
      <c r="W31" s="25">
        <v>0</v>
      </c>
      <c r="X31" s="25">
        <v>13575139.87</v>
      </c>
      <c r="Y31" s="25">
        <v>7193101.46</v>
      </c>
      <c r="Z31" s="25">
        <v>4073.15</v>
      </c>
      <c r="AA31" s="25">
        <f>SUM(O31:Z31)</f>
        <v>41847598.379999995</v>
      </c>
      <c r="AB31" s="25">
        <v>17012969.16</v>
      </c>
      <c r="AC31" s="25">
        <v>5029087.55</v>
      </c>
      <c r="AD31" s="25">
        <v>1171432.49</v>
      </c>
      <c r="AE31" s="25">
        <v>3678373.03</v>
      </c>
      <c r="AF31" s="25">
        <v>2323263.45</v>
      </c>
      <c r="AG31" s="25">
        <v>49926.49</v>
      </c>
      <c r="AH31" s="25">
        <v>2974831.68</v>
      </c>
      <c r="AI31" s="25">
        <v>3039804.39</v>
      </c>
      <c r="AJ31" s="25">
        <v>0</v>
      </c>
      <c r="AK31" s="25">
        <v>4836391.23</v>
      </c>
      <c r="AL31" s="25">
        <v>16587291.28</v>
      </c>
      <c r="AM31" s="25">
        <v>3344005.96</v>
      </c>
      <c r="AN31" s="25">
        <f>SUM(AB31:AM31)</f>
        <v>60047376.71</v>
      </c>
      <c r="AO31" s="25">
        <v>2394608.7</v>
      </c>
      <c r="AP31" s="25">
        <v>10959113.24</v>
      </c>
      <c r="AQ31" s="25">
        <v>2155645.55</v>
      </c>
      <c r="AR31" s="25">
        <v>2173069.97</v>
      </c>
      <c r="AS31" s="25">
        <v>5701683.14</v>
      </c>
      <c r="AT31" s="25">
        <v>120195.78</v>
      </c>
      <c r="AU31" s="25">
        <v>2328192.94</v>
      </c>
      <c r="AV31" s="25">
        <v>2966990.46</v>
      </c>
      <c r="AW31" s="25">
        <v>2270850.74</v>
      </c>
      <c r="AX31" s="25">
        <v>0</v>
      </c>
      <c r="AY31" s="25">
        <v>11374964.23</v>
      </c>
      <c r="AZ31" s="25">
        <v>5052033.42</v>
      </c>
      <c r="BA31" s="25">
        <f>SUM(AO31:AZ31)</f>
        <v>47497348.17</v>
      </c>
      <c r="BB31" s="25">
        <v>8233465.67</v>
      </c>
      <c r="BC31" s="25">
        <v>5070963.71</v>
      </c>
      <c r="BD31" s="25">
        <v>9707926.45</v>
      </c>
      <c r="BE31" s="25">
        <v>1712967.94</v>
      </c>
      <c r="BF31" s="25">
        <v>726438.01</v>
      </c>
      <c r="BG31" s="25">
        <v>199612.65</v>
      </c>
      <c r="BH31" s="25">
        <v>1067120.86</v>
      </c>
      <c r="BI31" s="25">
        <v>0</v>
      </c>
      <c r="BJ31" s="25">
        <v>6813613.5</v>
      </c>
      <c r="BK31" s="25">
        <v>0</v>
      </c>
      <c r="BL31" s="25">
        <v>7997379.21</v>
      </c>
      <c r="BM31" s="25">
        <v>169966.45</v>
      </c>
      <c r="BN31" s="25">
        <f>SUM(BB31:BM31)</f>
        <v>41699454.45</v>
      </c>
      <c r="BO31" s="25">
        <v>8225489.66</v>
      </c>
      <c r="BP31" s="25">
        <v>3823546.05</v>
      </c>
      <c r="BQ31" s="25">
        <v>64642.44</v>
      </c>
      <c r="BR31" s="25">
        <v>1390203.92</v>
      </c>
      <c r="BS31" s="25">
        <v>0</v>
      </c>
      <c r="BT31" s="25">
        <v>0</v>
      </c>
      <c r="BU31" s="25">
        <v>3530801.67</v>
      </c>
      <c r="BV31" s="25">
        <v>0</v>
      </c>
      <c r="BW31" s="25">
        <v>0</v>
      </c>
      <c r="BX31" s="25">
        <v>0</v>
      </c>
      <c r="BY31" s="25">
        <v>10531472.24</v>
      </c>
      <c r="BZ31" s="25">
        <v>197283.61</v>
      </c>
      <c r="CA31" s="25">
        <f>SUM(BO31:BZ31)</f>
        <v>27763439.590000004</v>
      </c>
      <c r="CB31" s="25">
        <v>1211115.57</v>
      </c>
      <c r="CC31" s="25">
        <v>0</v>
      </c>
      <c r="CD31" s="25">
        <v>232582.07</v>
      </c>
      <c r="CE31" s="25">
        <v>1309076.7</v>
      </c>
      <c r="CF31" s="25">
        <v>1207932.46</v>
      </c>
      <c r="CG31" s="25">
        <v>0</v>
      </c>
      <c r="CH31" s="25">
        <v>0</v>
      </c>
      <c r="CI31" s="25">
        <v>0</v>
      </c>
      <c r="CJ31" s="25">
        <v>0</v>
      </c>
      <c r="CK31" s="25">
        <v>0</v>
      </c>
      <c r="CL31" s="25">
        <v>3055053.98</v>
      </c>
      <c r="CM31" s="25">
        <v>0</v>
      </c>
      <c r="CN31" s="25">
        <f>SUM(CB31:CM31)</f>
        <v>7015760.779999999</v>
      </c>
      <c r="CO31" s="25">
        <v>0</v>
      </c>
      <c r="CP31" s="25">
        <v>2214630.27</v>
      </c>
      <c r="CQ31" s="25">
        <v>445057.32</v>
      </c>
      <c r="CR31" s="25">
        <v>0</v>
      </c>
      <c r="CS31" s="25"/>
      <c r="CT31" s="25"/>
      <c r="CU31" s="25"/>
      <c r="CV31" s="25"/>
      <c r="CW31" s="25"/>
      <c r="CX31" s="25"/>
      <c r="CY31" s="25"/>
      <c r="CZ31" s="25"/>
      <c r="DA31" s="25">
        <f>SUM(CO31:CZ31)</f>
        <v>2659687.59</v>
      </c>
      <c r="DB31" s="57">
        <f>N31+AA31+AN31+BA31+BN31+CA31+CN31+DA31</f>
        <v>228530665.67</v>
      </c>
    </row>
    <row r="32" spans="1:106" s="16" customFormat="1" ht="14.25" customHeight="1" hidden="1" outlineLevel="1">
      <c r="A32" s="97"/>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9"/>
    </row>
    <row r="33" spans="1:106" s="16" customFormat="1" ht="36.75" customHeight="1" hidden="1" outlineLevel="1">
      <c r="A33" s="23" t="s">
        <v>51</v>
      </c>
      <c r="B33" s="25"/>
      <c r="C33" s="25"/>
      <c r="D33" s="25"/>
      <c r="E33" s="25"/>
      <c r="F33" s="25"/>
      <c r="G33" s="25"/>
      <c r="H33" s="25"/>
      <c r="I33" s="25"/>
      <c r="J33" s="25"/>
      <c r="K33" s="25"/>
      <c r="L33" s="25"/>
      <c r="M33" s="25"/>
      <c r="N33" s="25">
        <f>SUM(B33:M33)</f>
        <v>0</v>
      </c>
      <c r="O33" s="25">
        <v>0</v>
      </c>
      <c r="P33" s="25">
        <v>0</v>
      </c>
      <c r="Q33" s="25">
        <v>0</v>
      </c>
      <c r="R33" s="25">
        <v>0</v>
      </c>
      <c r="S33" s="25">
        <v>0</v>
      </c>
      <c r="T33" s="25">
        <v>0</v>
      </c>
      <c r="U33" s="25">
        <v>0</v>
      </c>
      <c r="V33" s="25">
        <v>0</v>
      </c>
      <c r="W33" s="25">
        <v>0</v>
      </c>
      <c r="X33" s="25">
        <v>0</v>
      </c>
      <c r="Y33" s="25">
        <v>0</v>
      </c>
      <c r="Z33" s="25">
        <v>0</v>
      </c>
      <c r="AA33" s="25">
        <f>SUM(O33:Z33)</f>
        <v>0</v>
      </c>
      <c r="AB33" s="25">
        <v>0</v>
      </c>
      <c r="AC33" s="25">
        <v>0</v>
      </c>
      <c r="AD33" s="25">
        <v>111085.28</v>
      </c>
      <c r="AE33" s="25">
        <v>23411.7</v>
      </c>
      <c r="AF33" s="25">
        <v>2245505.26</v>
      </c>
      <c r="AG33" s="25">
        <v>65636.28</v>
      </c>
      <c r="AH33" s="25">
        <v>24909.34</v>
      </c>
      <c r="AI33" s="25">
        <v>190369.98</v>
      </c>
      <c r="AJ33" s="25">
        <v>286858.88</v>
      </c>
      <c r="AK33" s="25">
        <v>340711.19</v>
      </c>
      <c r="AL33" s="25">
        <v>266600.39</v>
      </c>
      <c r="AM33" s="25">
        <v>1300015.98</v>
      </c>
      <c r="AN33" s="25">
        <f>SUM(AB33:AM33)</f>
        <v>4855104.279999999</v>
      </c>
      <c r="AO33" s="25">
        <v>601601.97</v>
      </c>
      <c r="AP33" s="25">
        <v>576885.06</v>
      </c>
      <c r="AQ33" s="25">
        <v>3563842.45</v>
      </c>
      <c r="AR33" s="25">
        <v>4180970.67</v>
      </c>
      <c r="AS33" s="25">
        <v>2179882.99</v>
      </c>
      <c r="AT33" s="25">
        <v>1764938.23</v>
      </c>
      <c r="AU33" s="25">
        <v>3244053.94</v>
      </c>
      <c r="AV33" s="25">
        <v>5989023.24</v>
      </c>
      <c r="AW33" s="25">
        <v>3065880.81</v>
      </c>
      <c r="AX33" s="25">
        <v>7519899.23</v>
      </c>
      <c r="AY33" s="25">
        <v>7158033.61</v>
      </c>
      <c r="AZ33" s="25">
        <v>4370777.84</v>
      </c>
      <c r="BA33" s="25">
        <f>SUM(AO33:AZ33)</f>
        <v>44215790.04000001</v>
      </c>
      <c r="BB33" s="25">
        <v>6422462.28</v>
      </c>
      <c r="BC33" s="25">
        <f>10314237.85+341563.58</f>
        <v>10655801.43</v>
      </c>
      <c r="BD33" s="25">
        <v>5568695.78</v>
      </c>
      <c r="BE33" s="25">
        <v>2232102.37</v>
      </c>
      <c r="BF33" s="25">
        <v>3048059.88</v>
      </c>
      <c r="BG33" s="25">
        <v>6994193.16</v>
      </c>
      <c r="BH33" s="25">
        <v>3858497.68</v>
      </c>
      <c r="BI33" s="25">
        <v>5691217.43</v>
      </c>
      <c r="BJ33" s="25">
        <v>7362683.37</v>
      </c>
      <c r="BK33" s="25">
        <v>2665454.05</v>
      </c>
      <c r="BL33" s="25">
        <v>3510826.01</v>
      </c>
      <c r="BM33" s="25">
        <v>7063652.72</v>
      </c>
      <c r="BN33" s="25">
        <f>SUM(BB33:BM33)</f>
        <v>65073646.16</v>
      </c>
      <c r="BO33" s="25">
        <v>4797173.99</v>
      </c>
      <c r="BP33" s="25">
        <v>5817586.34</v>
      </c>
      <c r="BQ33" s="25">
        <v>7466016.68</v>
      </c>
      <c r="BR33" s="25">
        <v>4128819.82</v>
      </c>
      <c r="BS33" s="25">
        <v>2050912.94</v>
      </c>
      <c r="BT33" s="25">
        <v>6037471.53</v>
      </c>
      <c r="BU33" s="25">
        <v>4770152.35</v>
      </c>
      <c r="BV33" s="25">
        <v>2998047.68</v>
      </c>
      <c r="BW33" s="25">
        <v>4349801.62</v>
      </c>
      <c r="BX33" s="25">
        <v>3531501.29</v>
      </c>
      <c r="BY33" s="25">
        <v>6560108.52</v>
      </c>
      <c r="BZ33" s="25">
        <v>4021843.5700000003</v>
      </c>
      <c r="CA33" s="25">
        <f>SUM(BO33:BZ33)</f>
        <v>56529436.32999999</v>
      </c>
      <c r="CB33" s="25">
        <v>4310286.43</v>
      </c>
      <c r="CC33" s="25">
        <v>6066327.86</v>
      </c>
      <c r="CD33" s="25">
        <v>6286388.31</v>
      </c>
      <c r="CE33" s="25">
        <v>3534611.75</v>
      </c>
      <c r="CF33" s="25">
        <v>1835110.93</v>
      </c>
      <c r="CG33" s="25">
        <v>5131783.17</v>
      </c>
      <c r="CH33" s="25">
        <v>1581427.09</v>
      </c>
      <c r="CI33" s="25">
        <v>2728135.63</v>
      </c>
      <c r="CJ33" s="25">
        <v>4718783.59</v>
      </c>
      <c r="CK33" s="25">
        <v>3217431.14</v>
      </c>
      <c r="CL33" s="25">
        <v>2430042.47</v>
      </c>
      <c r="CM33" s="25">
        <v>1480928.42</v>
      </c>
      <c r="CN33" s="25">
        <f>SUM(CB33:CM33)</f>
        <v>43321256.78999999</v>
      </c>
      <c r="CO33" s="25">
        <v>3085890.18</v>
      </c>
      <c r="CP33" s="25">
        <v>2497887.41</v>
      </c>
      <c r="CQ33" s="25">
        <v>4182763.77</v>
      </c>
      <c r="CR33" s="25">
        <v>1535292.46</v>
      </c>
      <c r="CS33" s="25"/>
      <c r="CT33" s="25"/>
      <c r="CU33" s="25"/>
      <c r="CV33" s="25"/>
      <c r="CW33" s="25"/>
      <c r="CX33" s="25"/>
      <c r="CY33" s="25"/>
      <c r="CZ33" s="25"/>
      <c r="DA33" s="25">
        <f>SUM(CO33:CZ33)</f>
        <v>11301833.82</v>
      </c>
      <c r="DB33" s="57">
        <f>N33+AA33+AN33+BA33+BN33+CA33+CN33+DA33</f>
        <v>225297067.42</v>
      </c>
    </row>
    <row r="34" spans="1:106" s="16" customFormat="1" ht="14.25" customHeight="1" hidden="1" outlineLevel="1">
      <c r="A34" s="97"/>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9"/>
    </row>
    <row r="35" spans="1:106" s="16" customFormat="1" ht="36.75" customHeight="1" hidden="1" outlineLevel="1">
      <c r="A35" s="23" t="s">
        <v>42</v>
      </c>
      <c r="B35" s="25"/>
      <c r="C35" s="25"/>
      <c r="D35" s="25"/>
      <c r="E35" s="25"/>
      <c r="F35" s="25"/>
      <c r="G35" s="25"/>
      <c r="H35" s="25"/>
      <c r="I35" s="25"/>
      <c r="J35" s="25"/>
      <c r="K35" s="25"/>
      <c r="L35" s="25"/>
      <c r="M35" s="25"/>
      <c r="N35" s="25">
        <f>SUM(B35:M35)</f>
        <v>0</v>
      </c>
      <c r="O35" s="25">
        <v>0</v>
      </c>
      <c r="P35" s="25">
        <v>0</v>
      </c>
      <c r="Q35" s="25">
        <v>0</v>
      </c>
      <c r="R35" s="25">
        <v>0</v>
      </c>
      <c r="S35" s="25">
        <v>0</v>
      </c>
      <c r="T35" s="25">
        <v>0</v>
      </c>
      <c r="U35" s="25">
        <v>0</v>
      </c>
      <c r="V35" s="25">
        <v>0</v>
      </c>
      <c r="W35" s="25">
        <v>0</v>
      </c>
      <c r="X35" s="25">
        <v>0</v>
      </c>
      <c r="Y35" s="25">
        <v>0</v>
      </c>
      <c r="Z35" s="25">
        <v>0</v>
      </c>
      <c r="AA35" s="25">
        <f>SUM(O35:Z35)</f>
        <v>0</v>
      </c>
      <c r="AB35" s="25">
        <v>4729.14</v>
      </c>
      <c r="AC35" s="25">
        <v>0</v>
      </c>
      <c r="AD35" s="25">
        <v>2576.52</v>
      </c>
      <c r="AE35" s="25">
        <v>0</v>
      </c>
      <c r="AF35" s="25">
        <v>0</v>
      </c>
      <c r="AG35" s="25">
        <v>0</v>
      </c>
      <c r="AH35" s="25">
        <v>0</v>
      </c>
      <c r="AI35" s="25">
        <v>0</v>
      </c>
      <c r="AJ35" s="25">
        <v>0</v>
      </c>
      <c r="AK35" s="25">
        <v>0</v>
      </c>
      <c r="AL35" s="25">
        <v>98498.31</v>
      </c>
      <c r="AM35" s="25">
        <v>461262.89</v>
      </c>
      <c r="AN35" s="25">
        <f>SUM(AB35:AM35)</f>
        <v>567066.86</v>
      </c>
      <c r="AO35" s="25">
        <v>0</v>
      </c>
      <c r="AP35" s="25">
        <v>318424.58</v>
      </c>
      <c r="AQ35" s="25">
        <v>1026927</v>
      </c>
      <c r="AR35" s="25">
        <v>1539960.77</v>
      </c>
      <c r="AS35" s="25">
        <v>403266</v>
      </c>
      <c r="AT35" s="25">
        <v>2309585.27</v>
      </c>
      <c r="AU35" s="25">
        <v>506418.82</v>
      </c>
      <c r="AV35" s="25">
        <v>1697091.33</v>
      </c>
      <c r="AW35" s="25">
        <v>558345.91</v>
      </c>
      <c r="AX35" s="25">
        <v>348820.31</v>
      </c>
      <c r="AY35" s="25">
        <v>168004.66</v>
      </c>
      <c r="AZ35" s="25">
        <v>951624.02</v>
      </c>
      <c r="BA35" s="25">
        <f>SUM(AO35:AZ35)</f>
        <v>9828468.67</v>
      </c>
      <c r="BB35" s="25">
        <v>1073488.46</v>
      </c>
      <c r="BC35" s="25">
        <v>640774.46</v>
      </c>
      <c r="BD35" s="25">
        <v>3894002.73</v>
      </c>
      <c r="BE35" s="25">
        <v>524918.28</v>
      </c>
      <c r="BF35" s="25">
        <v>2723194.97</v>
      </c>
      <c r="BG35" s="25">
        <v>797899.75</v>
      </c>
      <c r="BH35" s="25">
        <v>90112.08</v>
      </c>
      <c r="BI35" s="25">
        <v>2368999.06</v>
      </c>
      <c r="BJ35" s="25">
        <v>193987.15</v>
      </c>
      <c r="BK35" s="25">
        <v>1902615.46</v>
      </c>
      <c r="BL35" s="25">
        <v>522997.86</v>
      </c>
      <c r="BM35" s="25">
        <v>1775259.13</v>
      </c>
      <c r="BN35" s="25">
        <f>SUM(BB35:BM35)</f>
        <v>16508249.39</v>
      </c>
      <c r="BO35" s="25">
        <v>1138288.11</v>
      </c>
      <c r="BP35" s="25">
        <v>1382463.69</v>
      </c>
      <c r="BQ35" s="25">
        <v>6247188.71</v>
      </c>
      <c r="BR35" s="25">
        <v>432347.28</v>
      </c>
      <c r="BS35" s="25">
        <v>2014524.56</v>
      </c>
      <c r="BT35" s="25">
        <v>4440408.98</v>
      </c>
      <c r="BU35" s="25">
        <v>1252897.92</v>
      </c>
      <c r="BV35" s="25">
        <v>690608.74</v>
      </c>
      <c r="BW35" s="25">
        <v>2549663.83</v>
      </c>
      <c r="BX35" s="25">
        <v>980575.34</v>
      </c>
      <c r="BY35" s="25">
        <v>1387040.64</v>
      </c>
      <c r="BZ35" s="25">
        <v>5991068.3100000005</v>
      </c>
      <c r="CA35" s="25">
        <f>SUM(BO35:BZ35)</f>
        <v>28507076.11</v>
      </c>
      <c r="CB35" s="25">
        <v>511753.65</v>
      </c>
      <c r="CC35" s="25">
        <v>1389075.33</v>
      </c>
      <c r="CD35" s="25">
        <v>3772651.22</v>
      </c>
      <c r="CE35" s="25">
        <v>1007971.82</v>
      </c>
      <c r="CF35" s="25">
        <v>2111280.44</v>
      </c>
      <c r="CG35" s="25">
        <v>1482590.97</v>
      </c>
      <c r="CH35" s="25">
        <v>699962.33</v>
      </c>
      <c r="CI35" s="25">
        <v>2195926.97</v>
      </c>
      <c r="CJ35" s="25">
        <v>6349053.44</v>
      </c>
      <c r="CK35" s="25">
        <v>1630048.36</v>
      </c>
      <c r="CL35" s="25">
        <v>6253344.95</v>
      </c>
      <c r="CM35" s="25">
        <v>4994017.34</v>
      </c>
      <c r="CN35" s="25">
        <f>SUM(CB35:CM35)</f>
        <v>32397676.82</v>
      </c>
      <c r="CO35" s="25">
        <v>606000.66</v>
      </c>
      <c r="CP35" s="25">
        <v>2002994.18</v>
      </c>
      <c r="CQ35" s="25">
        <v>4997451.06</v>
      </c>
      <c r="CR35" s="25">
        <v>724263.09</v>
      </c>
      <c r="CS35" s="25"/>
      <c r="CT35" s="25"/>
      <c r="CU35" s="25"/>
      <c r="CV35" s="25"/>
      <c r="CW35" s="25"/>
      <c r="CX35" s="25"/>
      <c r="CY35" s="25"/>
      <c r="CZ35" s="25"/>
      <c r="DA35" s="25">
        <f>SUM(CO35:CZ35)</f>
        <v>8330708.989999999</v>
      </c>
      <c r="DB35" s="57">
        <f>N35+AA35+AN35+BA35+BN35+CA35+CN35+DA35</f>
        <v>96139246.83999999</v>
      </c>
    </row>
    <row r="36" spans="1:106" s="16" customFormat="1" ht="14.25" customHeight="1" hidden="1" outlineLevel="1">
      <c r="A36" s="97"/>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9"/>
    </row>
    <row r="37" spans="1:106" s="16" customFormat="1" ht="36.75" customHeight="1" hidden="1" outlineLevel="1" thickBot="1">
      <c r="A37" s="23" t="s">
        <v>52</v>
      </c>
      <c r="B37" s="25"/>
      <c r="C37" s="25"/>
      <c r="D37" s="25"/>
      <c r="E37" s="25"/>
      <c r="F37" s="25"/>
      <c r="G37" s="25"/>
      <c r="H37" s="25"/>
      <c r="I37" s="25"/>
      <c r="J37" s="25"/>
      <c r="K37" s="25"/>
      <c r="L37" s="25"/>
      <c r="M37" s="25"/>
      <c r="N37" s="25">
        <f>SUM(B37:M37)</f>
        <v>0</v>
      </c>
      <c r="O37" s="25">
        <v>0</v>
      </c>
      <c r="P37" s="25">
        <v>0</v>
      </c>
      <c r="Q37" s="25">
        <v>0</v>
      </c>
      <c r="R37" s="25">
        <v>0</v>
      </c>
      <c r="S37" s="25">
        <v>226669.26</v>
      </c>
      <c r="T37" s="25">
        <v>928339.73</v>
      </c>
      <c r="U37" s="25">
        <v>521353.9</v>
      </c>
      <c r="V37" s="25">
        <v>163971.48</v>
      </c>
      <c r="W37" s="25">
        <v>1312093.73</v>
      </c>
      <c r="X37" s="25">
        <v>123336.63</v>
      </c>
      <c r="Y37" s="25">
        <v>160361.93</v>
      </c>
      <c r="Z37" s="25">
        <v>1319714.93</v>
      </c>
      <c r="AA37" s="25">
        <f>SUM(O37:Z37)</f>
        <v>4755841.59</v>
      </c>
      <c r="AB37" s="25">
        <v>383.56</v>
      </c>
      <c r="AC37" s="25">
        <v>261563.75</v>
      </c>
      <c r="AD37" s="25">
        <v>1450927.58</v>
      </c>
      <c r="AE37" s="25">
        <v>3648.27</v>
      </c>
      <c r="AF37" s="25">
        <v>172069.24</v>
      </c>
      <c r="AG37" s="25">
        <v>930847.78</v>
      </c>
      <c r="AH37" s="25">
        <v>42759.24</v>
      </c>
      <c r="AI37" s="25">
        <v>634750.81</v>
      </c>
      <c r="AJ37" s="25">
        <v>681838.04</v>
      </c>
      <c r="AK37" s="25">
        <v>10763.38</v>
      </c>
      <c r="AL37" s="25">
        <v>547078.08</v>
      </c>
      <c r="AM37" s="25">
        <v>818424.69</v>
      </c>
      <c r="AN37" s="25">
        <f>SUM(AB37:AM37)</f>
        <v>5555054.42</v>
      </c>
      <c r="AO37" s="25">
        <v>4812.41</v>
      </c>
      <c r="AP37" s="25">
        <v>581273.05</v>
      </c>
      <c r="AQ37" s="25">
        <v>1024835.89</v>
      </c>
      <c r="AR37" s="25">
        <v>1989.29</v>
      </c>
      <c r="AS37" s="25">
        <v>109993.76</v>
      </c>
      <c r="AT37" s="25">
        <v>1026331.37</v>
      </c>
      <c r="AU37" s="25">
        <v>12797.2</v>
      </c>
      <c r="AV37" s="25">
        <v>309241.12</v>
      </c>
      <c r="AW37" s="25">
        <v>1235223.89</v>
      </c>
      <c r="AX37" s="25">
        <v>32711.88</v>
      </c>
      <c r="AY37" s="25">
        <v>423330.37</v>
      </c>
      <c r="AZ37" s="25">
        <v>484920.62</v>
      </c>
      <c r="BA37" s="25">
        <f>SUM(AO37:AZ37)</f>
        <v>5247460.850000001</v>
      </c>
      <c r="BB37" s="25">
        <v>678448.13</v>
      </c>
      <c r="BC37" s="25">
        <v>102580.25</v>
      </c>
      <c r="BD37" s="25">
        <v>602852.9</v>
      </c>
      <c r="BE37" s="25">
        <v>1447594.19</v>
      </c>
      <c r="BF37" s="25">
        <v>123557.96</v>
      </c>
      <c r="BG37" s="25">
        <v>742222.71</v>
      </c>
      <c r="BH37" s="25">
        <v>0</v>
      </c>
      <c r="BI37" s="25">
        <v>90365.84</v>
      </c>
      <c r="BJ37" s="25">
        <v>93319</v>
      </c>
      <c r="BK37" s="25">
        <v>440118.53</v>
      </c>
      <c r="BL37" s="25">
        <v>384484.24</v>
      </c>
      <c r="BM37" s="25">
        <v>331198.77</v>
      </c>
      <c r="BN37" s="25">
        <f>SUM(BB37:BM37)</f>
        <v>5036742.52</v>
      </c>
      <c r="BO37" s="25">
        <v>1503851.63</v>
      </c>
      <c r="BP37" s="25">
        <v>140159.8</v>
      </c>
      <c r="BQ37" s="25">
        <v>308169.24</v>
      </c>
      <c r="BR37" s="25">
        <v>142756.06</v>
      </c>
      <c r="BS37" s="25">
        <v>717463.54</v>
      </c>
      <c r="BT37" s="25">
        <v>1451312.08</v>
      </c>
      <c r="BU37" s="25">
        <v>51845.05</v>
      </c>
      <c r="BV37" s="25">
        <v>356045.01</v>
      </c>
      <c r="BW37" s="25">
        <v>0</v>
      </c>
      <c r="BX37" s="25">
        <v>132494.66</v>
      </c>
      <c r="BY37" s="25">
        <v>712178.8</v>
      </c>
      <c r="BZ37" s="25">
        <v>1420454.62</v>
      </c>
      <c r="CA37" s="25">
        <f>SUM(BO37:BZ37)</f>
        <v>6936730.489999999</v>
      </c>
      <c r="CB37" s="25">
        <v>0</v>
      </c>
      <c r="CC37" s="25">
        <v>70152.48</v>
      </c>
      <c r="CD37" s="25">
        <v>243042.25</v>
      </c>
      <c r="CE37" s="25">
        <v>358750.02</v>
      </c>
      <c r="CF37" s="25">
        <v>2239356.19</v>
      </c>
      <c r="CG37" s="25"/>
      <c r="CH37" s="25">
        <v>58594.1</v>
      </c>
      <c r="CI37" s="25">
        <v>248629.12</v>
      </c>
      <c r="CJ37" s="25">
        <v>0</v>
      </c>
      <c r="CK37" s="25">
        <v>427102.05</v>
      </c>
      <c r="CL37" s="25">
        <v>1028556.48</v>
      </c>
      <c r="CM37" s="25">
        <v>931019.76</v>
      </c>
      <c r="CN37" s="58">
        <f>SUM(CB37:CM37)</f>
        <v>5605202.449999999</v>
      </c>
      <c r="CO37" s="58">
        <v>0</v>
      </c>
      <c r="CP37" s="58">
        <v>321988.27</v>
      </c>
      <c r="CQ37" s="58">
        <v>878462.16</v>
      </c>
      <c r="CR37" s="58">
        <v>195712.72</v>
      </c>
      <c r="CS37" s="58"/>
      <c r="CT37" s="58"/>
      <c r="CU37" s="58"/>
      <c r="CV37" s="58"/>
      <c r="CW37" s="58"/>
      <c r="CX37" s="58"/>
      <c r="CY37" s="58"/>
      <c r="CZ37" s="58"/>
      <c r="DA37" s="58">
        <f>SUM(CO37:CZ37)</f>
        <v>1396163.1500000001</v>
      </c>
      <c r="DB37" s="57">
        <f>N37+AA37+AN37+BA37+BN37+CA37+CN37+DA37</f>
        <v>34533195.47</v>
      </c>
    </row>
    <row r="38" spans="1:106" s="16" customFormat="1" ht="13.5" collapsed="1" thickBot="1">
      <c r="A38" s="29" t="s">
        <v>25</v>
      </c>
      <c r="B38" s="30">
        <f>B21+B27+B29+B35+B37</f>
        <v>0</v>
      </c>
      <c r="C38" s="30">
        <f>C21+C27+C29+C35+C37</f>
        <v>0</v>
      </c>
      <c r="D38" s="30">
        <f aca="true" t="shared" si="10" ref="D38:M38">D21+D23+D25+D27+D29+D31+D33+D35+D37</f>
        <v>0</v>
      </c>
      <c r="E38" s="30">
        <f t="shared" si="10"/>
        <v>0</v>
      </c>
      <c r="F38" s="30">
        <f t="shared" si="10"/>
        <v>0</v>
      </c>
      <c r="G38" s="30">
        <f t="shared" si="10"/>
        <v>0</v>
      </c>
      <c r="H38" s="30">
        <f t="shared" si="10"/>
        <v>0</v>
      </c>
      <c r="I38" s="30">
        <f t="shared" si="10"/>
        <v>0</v>
      </c>
      <c r="J38" s="30">
        <f t="shared" si="10"/>
        <v>0</v>
      </c>
      <c r="K38" s="30">
        <f t="shared" si="10"/>
        <v>0</v>
      </c>
      <c r="L38" s="30">
        <f t="shared" si="10"/>
        <v>0</v>
      </c>
      <c r="M38" s="30">
        <f t="shared" si="10"/>
        <v>0</v>
      </c>
      <c r="N38" s="30">
        <f>N21+N23+N25+N27+N29+N31+N33+N35+N37</f>
        <v>0</v>
      </c>
      <c r="O38" s="30">
        <f aca="true" t="shared" si="11" ref="O38:AM38">O21+O23+O25+O27+O29+O31+O33+O35+O37</f>
        <v>0</v>
      </c>
      <c r="P38" s="30">
        <f t="shared" si="11"/>
        <v>785970.33</v>
      </c>
      <c r="Q38" s="30">
        <f t="shared" si="11"/>
        <v>0</v>
      </c>
      <c r="R38" s="30">
        <f t="shared" si="11"/>
        <v>0</v>
      </c>
      <c r="S38" s="30">
        <f t="shared" si="11"/>
        <v>226669.26</v>
      </c>
      <c r="T38" s="30">
        <f t="shared" si="11"/>
        <v>928339.73</v>
      </c>
      <c r="U38" s="30">
        <f t="shared" si="11"/>
        <v>41628720.83</v>
      </c>
      <c r="V38" s="30">
        <f t="shared" si="11"/>
        <v>10241000.830000002</v>
      </c>
      <c r="W38" s="30">
        <f t="shared" si="11"/>
        <v>1339464.89</v>
      </c>
      <c r="X38" s="30">
        <f t="shared" si="11"/>
        <v>18516979.72</v>
      </c>
      <c r="Y38" s="30">
        <f t="shared" si="11"/>
        <v>8333045.58</v>
      </c>
      <c r="Z38" s="30">
        <f t="shared" si="11"/>
        <v>4351641.58</v>
      </c>
      <c r="AA38" s="30">
        <f t="shared" si="11"/>
        <v>86351832.75</v>
      </c>
      <c r="AB38" s="30">
        <f t="shared" si="11"/>
        <v>17162722.8</v>
      </c>
      <c r="AC38" s="30">
        <f t="shared" si="11"/>
        <v>6283829.75</v>
      </c>
      <c r="AD38" s="30">
        <f t="shared" si="11"/>
        <v>5959252.67</v>
      </c>
      <c r="AE38" s="30">
        <f t="shared" si="11"/>
        <v>7113860.279999999</v>
      </c>
      <c r="AF38" s="30">
        <f t="shared" si="11"/>
        <v>5806916.86</v>
      </c>
      <c r="AG38" s="30">
        <f t="shared" si="11"/>
        <v>7230269.800000001</v>
      </c>
      <c r="AH38" s="30">
        <f t="shared" si="11"/>
        <v>8378460.6899999995</v>
      </c>
      <c r="AI38" s="30">
        <f t="shared" si="11"/>
        <v>8958672.760000002</v>
      </c>
      <c r="AJ38" s="30">
        <f t="shared" si="11"/>
        <v>4466071.6</v>
      </c>
      <c r="AK38" s="30">
        <f t="shared" si="11"/>
        <v>11276408.63</v>
      </c>
      <c r="AL38" s="30">
        <f t="shared" si="11"/>
        <v>24412188.449999996</v>
      </c>
      <c r="AM38" s="30">
        <f t="shared" si="11"/>
        <v>23055716.89</v>
      </c>
      <c r="AN38" s="30">
        <f>AN21+AN23+AN25+AN27+AN29+AN31+AN33+AN35+AN37</f>
        <v>130104371.18</v>
      </c>
      <c r="AO38" s="30">
        <f aca="true" t="shared" si="12" ref="AO38:AZ38">AO21+AO23+AO25+AO27+AO29+AO31+AO33+AO35+AO37</f>
        <v>14022233.56</v>
      </c>
      <c r="AP38" s="30">
        <f t="shared" si="12"/>
        <v>20599518.519999996</v>
      </c>
      <c r="AQ38" s="30">
        <f t="shared" si="12"/>
        <v>23071918.02</v>
      </c>
      <c r="AR38" s="30">
        <f t="shared" si="12"/>
        <v>24236491.8</v>
      </c>
      <c r="AS38" s="30">
        <f t="shared" si="12"/>
        <v>25448985.530000005</v>
      </c>
      <c r="AT38" s="30">
        <f t="shared" si="12"/>
        <v>17276879.259999998</v>
      </c>
      <c r="AU38" s="30">
        <f t="shared" si="12"/>
        <v>16536429.549999999</v>
      </c>
      <c r="AV38" s="30">
        <f t="shared" si="12"/>
        <v>29236419.77</v>
      </c>
      <c r="AW38" s="30">
        <f t="shared" si="12"/>
        <v>17361659.419999998</v>
      </c>
      <c r="AX38" s="30">
        <f t="shared" si="12"/>
        <v>21857594.97</v>
      </c>
      <c r="AY38" s="30">
        <f t="shared" si="12"/>
        <v>58867277.60999999</v>
      </c>
      <c r="AZ38" s="30">
        <f t="shared" si="12"/>
        <v>28368168.74</v>
      </c>
      <c r="BA38" s="30">
        <f>BA21+BA23+BA25+BA27+BA29+BA31+BA33+BA35+BA37</f>
        <v>296883576.75000006</v>
      </c>
      <c r="BB38" s="30">
        <f aca="true" t="shared" si="13" ref="BB38:BM38">BB21+BB23+BB25+BB27+BB29+BB31+BB33+BB35+BB37</f>
        <v>39926239.14000001</v>
      </c>
      <c r="BC38" s="30">
        <f t="shared" si="13"/>
        <v>45517264.06</v>
      </c>
      <c r="BD38" s="30">
        <f t="shared" si="13"/>
        <v>62936047.39</v>
      </c>
      <c r="BE38" s="30">
        <f t="shared" si="13"/>
        <v>19856219.320000004</v>
      </c>
      <c r="BF38" s="30">
        <f t="shared" si="13"/>
        <v>21890409.27</v>
      </c>
      <c r="BG38" s="30">
        <f t="shared" si="13"/>
        <v>21021935.1</v>
      </c>
      <c r="BH38" s="30">
        <f t="shared" si="13"/>
        <v>20598602.57</v>
      </c>
      <c r="BI38" s="30">
        <f t="shared" si="13"/>
        <v>31536415.979999997</v>
      </c>
      <c r="BJ38" s="30">
        <f t="shared" si="13"/>
        <v>29918535.13</v>
      </c>
      <c r="BK38" s="30">
        <f t="shared" si="13"/>
        <v>20069628.51</v>
      </c>
      <c r="BL38" s="30">
        <f t="shared" si="13"/>
        <v>33958540.34</v>
      </c>
      <c r="BM38" s="30">
        <f t="shared" si="13"/>
        <v>38337454.17000001</v>
      </c>
      <c r="BN38" s="30">
        <f>BN21+BN23+BN25+BN27+BN29+BN31+BN33+BN35+BN37</f>
        <v>385567290.98</v>
      </c>
      <c r="BO38" s="30">
        <f>BO21+BO23+BO25+BO27+BO29+BO31+BO33+BO35+BO37</f>
        <v>35673793.660000004</v>
      </c>
      <c r="BP38" s="30">
        <f>BP21+BP23+BP25+BP27+BP29+BP31+BP33+BP35+BP37</f>
        <v>51307194.269999996</v>
      </c>
      <c r="BQ38" s="30">
        <f>BQ21+BQ23+BQ25+BQ27+BQ29+BQ31+BQ33+BQ35+BQ37</f>
        <v>60768741.28</v>
      </c>
      <c r="BR38" s="30">
        <f aca="true" t="shared" si="14" ref="BR38:BZ38">BR21+BR23+BR25+BR27+BR29+BR31+BR33+BR35+BR37</f>
        <v>23293073.19</v>
      </c>
      <c r="BS38" s="30">
        <f t="shared" si="14"/>
        <v>26624987.619999997</v>
      </c>
      <c r="BT38" s="30">
        <f t="shared" si="14"/>
        <v>25202027.050000004</v>
      </c>
      <c r="BU38" s="30">
        <f t="shared" si="14"/>
        <v>23262605.87</v>
      </c>
      <c r="BV38" s="30">
        <f t="shared" si="14"/>
        <v>28994098.43</v>
      </c>
      <c r="BW38" s="30">
        <f t="shared" si="14"/>
        <v>19480315.36</v>
      </c>
      <c r="BX38" s="30">
        <f t="shared" si="14"/>
        <v>21265467.49</v>
      </c>
      <c r="BY38" s="30">
        <f t="shared" si="14"/>
        <v>38835702.78999999</v>
      </c>
      <c r="BZ38" s="30">
        <f t="shared" si="14"/>
        <v>30634536.98</v>
      </c>
      <c r="CA38" s="30">
        <f>CA21+CA23+CA25+CA27+CA29+CA31+CA33+CA35+CA37</f>
        <v>385342543.98999995</v>
      </c>
      <c r="CB38" s="30">
        <f>CB21+CB23+CB25+CB27+CB29+CB31+CB33+CB35+CB37</f>
        <v>21187475.599999998</v>
      </c>
      <c r="CC38" s="30">
        <f aca="true" t="shared" si="15" ref="CC38:CM38">CC21+CC23+CC25+CC27+CC29+CC31+CC33+CC35+CC37</f>
        <v>30312927.24</v>
      </c>
      <c r="CD38" s="30">
        <f t="shared" si="15"/>
        <v>29788972.63</v>
      </c>
      <c r="CE38" s="30">
        <f t="shared" si="15"/>
        <v>21609456.83</v>
      </c>
      <c r="CF38" s="30">
        <f t="shared" si="15"/>
        <v>34789185.32</v>
      </c>
      <c r="CG38" s="30">
        <f t="shared" si="15"/>
        <v>22872657.549999997</v>
      </c>
      <c r="CH38" s="30">
        <f t="shared" si="15"/>
        <v>12216745.469999999</v>
      </c>
      <c r="CI38" s="30">
        <f t="shared" si="15"/>
        <v>20838273.59</v>
      </c>
      <c r="CJ38" s="30">
        <f t="shared" si="15"/>
        <v>60639381.44</v>
      </c>
      <c r="CK38" s="30">
        <f t="shared" si="15"/>
        <v>18972684.849999998</v>
      </c>
      <c r="CL38" s="30">
        <f t="shared" si="15"/>
        <v>32981831.51</v>
      </c>
      <c r="CM38" s="30">
        <f t="shared" si="15"/>
        <v>33918186.15</v>
      </c>
      <c r="CN38" s="30">
        <f>CN21+CN23+CN25+CN27+CN29+CN31+CN33+CN35+CN37</f>
        <v>340127778.18</v>
      </c>
      <c r="CO38" s="30">
        <f>CO21+CO23+CO25+CO27+CO29+CO31+CO33+CO35+CO37</f>
        <v>13885996.940000001</v>
      </c>
      <c r="CP38" s="30">
        <f>CP21+CP23+CP25+CP27+CP29+CP31+CP33+CP35+CP37</f>
        <v>31778585.27</v>
      </c>
      <c r="CQ38" s="30">
        <f>CQ21+CQ23+CQ25+CQ27+CQ29+CQ31+CQ33+CQ35+CQ37</f>
        <v>25820351.84</v>
      </c>
      <c r="CR38" s="30">
        <f>CR21+CR23+CR25+CR27+CR29+CR31+CR33+CR35+CR37</f>
        <v>13024291.110000001</v>
      </c>
      <c r="CS38" s="30">
        <f>CS21+CS23+CS25+CS27+CS29+CS31+CS33+CS35+CS37</f>
        <v>0</v>
      </c>
      <c r="CT38" s="30"/>
      <c r="CU38" s="30"/>
      <c r="CV38" s="30"/>
      <c r="CW38" s="30"/>
      <c r="CX38" s="30"/>
      <c r="CY38" s="30"/>
      <c r="CZ38" s="30"/>
      <c r="DA38" s="30">
        <f>DA21+DA23+DA25+DA27+DA29+DA31+DA33+DA35+DA37</f>
        <v>84509225.16000001</v>
      </c>
      <c r="DB38" s="30">
        <f>DB21+DB23+DB25+DB27+DB29+DB31+DB33+DB35+DB37</f>
        <v>1708886618.9900002</v>
      </c>
    </row>
    <row r="39" spans="1:106" s="16" customFormat="1" ht="28.5" customHeight="1" hidden="1" outlineLevel="1">
      <c r="A39" s="23" t="s">
        <v>38</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1"/>
    </row>
    <row r="40" spans="1:106" s="16" customFormat="1" ht="59.25" customHeight="1" hidden="1" outlineLevel="1" thickBot="1">
      <c r="A40" s="23"/>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v>0</v>
      </c>
      <c r="CI40" s="25">
        <v>0</v>
      </c>
      <c r="CJ40" s="25">
        <v>0</v>
      </c>
      <c r="CK40" s="25">
        <v>7011.97</v>
      </c>
      <c r="CL40" s="25">
        <v>0</v>
      </c>
      <c r="CM40" s="25">
        <v>5957</v>
      </c>
      <c r="CN40" s="25">
        <f>SUM(CB40:CM40)</f>
        <v>12968.970000000001</v>
      </c>
      <c r="CO40" s="25">
        <v>771452.57</v>
      </c>
      <c r="CP40" s="25">
        <v>27967</v>
      </c>
      <c r="CQ40" s="25">
        <v>55714.84</v>
      </c>
      <c r="CR40" s="25">
        <v>1658187.79</v>
      </c>
      <c r="CS40" s="25"/>
      <c r="CT40" s="25"/>
      <c r="CU40" s="25"/>
      <c r="CV40" s="25"/>
      <c r="CW40" s="25"/>
      <c r="CX40" s="25"/>
      <c r="CY40" s="25"/>
      <c r="CZ40" s="25"/>
      <c r="DA40" s="25">
        <f>SUM(CO40:CZ40)</f>
        <v>2513322.2</v>
      </c>
      <c r="DB40" s="57">
        <f>CN40+DA40</f>
        <v>2526291.1700000004</v>
      </c>
    </row>
    <row r="41" spans="1:106" s="16" customFormat="1" ht="13.5" collapsed="1" thickBot="1">
      <c r="A41" s="29" t="s">
        <v>93</v>
      </c>
      <c r="B41" s="30">
        <f>B40</f>
        <v>0</v>
      </c>
      <c r="C41" s="30">
        <f aca="true" t="shared" si="16" ref="C41:BN41">C40</f>
        <v>0</v>
      </c>
      <c r="D41" s="30">
        <f t="shared" si="16"/>
        <v>0</v>
      </c>
      <c r="E41" s="30">
        <f t="shared" si="16"/>
        <v>0</v>
      </c>
      <c r="F41" s="30">
        <f t="shared" si="16"/>
        <v>0</v>
      </c>
      <c r="G41" s="30">
        <f t="shared" si="16"/>
        <v>0</v>
      </c>
      <c r="H41" s="30">
        <f t="shared" si="16"/>
        <v>0</v>
      </c>
      <c r="I41" s="30">
        <f t="shared" si="16"/>
        <v>0</v>
      </c>
      <c r="J41" s="30">
        <f t="shared" si="16"/>
        <v>0</v>
      </c>
      <c r="K41" s="30">
        <f t="shared" si="16"/>
        <v>0</v>
      </c>
      <c r="L41" s="30">
        <f t="shared" si="16"/>
        <v>0</v>
      </c>
      <c r="M41" s="30">
        <f t="shared" si="16"/>
        <v>0</v>
      </c>
      <c r="N41" s="30">
        <f t="shared" si="16"/>
        <v>0</v>
      </c>
      <c r="O41" s="30">
        <f t="shared" si="16"/>
        <v>0</v>
      </c>
      <c r="P41" s="30">
        <f t="shared" si="16"/>
        <v>0</v>
      </c>
      <c r="Q41" s="30">
        <f t="shared" si="16"/>
        <v>0</v>
      </c>
      <c r="R41" s="30">
        <f t="shared" si="16"/>
        <v>0</v>
      </c>
      <c r="S41" s="30">
        <f t="shared" si="16"/>
        <v>0</v>
      </c>
      <c r="T41" s="30">
        <f t="shared" si="16"/>
        <v>0</v>
      </c>
      <c r="U41" s="30">
        <f t="shared" si="16"/>
        <v>0</v>
      </c>
      <c r="V41" s="30">
        <f t="shared" si="16"/>
        <v>0</v>
      </c>
      <c r="W41" s="30">
        <f t="shared" si="16"/>
        <v>0</v>
      </c>
      <c r="X41" s="30">
        <f t="shared" si="16"/>
        <v>0</v>
      </c>
      <c r="Y41" s="30">
        <f t="shared" si="16"/>
        <v>0</v>
      </c>
      <c r="Z41" s="30">
        <f t="shared" si="16"/>
        <v>0</v>
      </c>
      <c r="AA41" s="30">
        <f t="shared" si="16"/>
        <v>0</v>
      </c>
      <c r="AB41" s="30">
        <f t="shared" si="16"/>
        <v>0</v>
      </c>
      <c r="AC41" s="30">
        <f t="shared" si="16"/>
        <v>0</v>
      </c>
      <c r="AD41" s="30">
        <f t="shared" si="16"/>
        <v>0</v>
      </c>
      <c r="AE41" s="30">
        <f t="shared" si="16"/>
        <v>0</v>
      </c>
      <c r="AF41" s="30">
        <f t="shared" si="16"/>
        <v>0</v>
      </c>
      <c r="AG41" s="30">
        <f t="shared" si="16"/>
        <v>0</v>
      </c>
      <c r="AH41" s="30">
        <f t="shared" si="16"/>
        <v>0</v>
      </c>
      <c r="AI41" s="30">
        <f t="shared" si="16"/>
        <v>0</v>
      </c>
      <c r="AJ41" s="30">
        <f t="shared" si="16"/>
        <v>0</v>
      </c>
      <c r="AK41" s="30">
        <f t="shared" si="16"/>
        <v>0</v>
      </c>
      <c r="AL41" s="30">
        <f t="shared" si="16"/>
        <v>0</v>
      </c>
      <c r="AM41" s="30">
        <f t="shared" si="16"/>
        <v>0</v>
      </c>
      <c r="AN41" s="30">
        <f t="shared" si="16"/>
        <v>0</v>
      </c>
      <c r="AO41" s="30">
        <f t="shared" si="16"/>
        <v>0</v>
      </c>
      <c r="AP41" s="30">
        <f t="shared" si="16"/>
        <v>0</v>
      </c>
      <c r="AQ41" s="30">
        <f t="shared" si="16"/>
        <v>0</v>
      </c>
      <c r="AR41" s="30">
        <f t="shared" si="16"/>
        <v>0</v>
      </c>
      <c r="AS41" s="30">
        <f t="shared" si="16"/>
        <v>0</v>
      </c>
      <c r="AT41" s="30">
        <f t="shared" si="16"/>
        <v>0</v>
      </c>
      <c r="AU41" s="30">
        <f t="shared" si="16"/>
        <v>0</v>
      </c>
      <c r="AV41" s="30">
        <f t="shared" si="16"/>
        <v>0</v>
      </c>
      <c r="AW41" s="30">
        <f t="shared" si="16"/>
        <v>0</v>
      </c>
      <c r="AX41" s="30">
        <f t="shared" si="16"/>
        <v>0</v>
      </c>
      <c r="AY41" s="30">
        <f t="shared" si="16"/>
        <v>0</v>
      </c>
      <c r="AZ41" s="30">
        <f t="shared" si="16"/>
        <v>0</v>
      </c>
      <c r="BA41" s="30">
        <f t="shared" si="16"/>
        <v>0</v>
      </c>
      <c r="BB41" s="30">
        <f t="shared" si="16"/>
        <v>0</v>
      </c>
      <c r="BC41" s="30">
        <f t="shared" si="16"/>
        <v>0</v>
      </c>
      <c r="BD41" s="30">
        <f t="shared" si="16"/>
        <v>0</v>
      </c>
      <c r="BE41" s="30">
        <f t="shared" si="16"/>
        <v>0</v>
      </c>
      <c r="BF41" s="30">
        <f t="shared" si="16"/>
        <v>0</v>
      </c>
      <c r="BG41" s="30">
        <f t="shared" si="16"/>
        <v>0</v>
      </c>
      <c r="BH41" s="30">
        <f t="shared" si="16"/>
        <v>0</v>
      </c>
      <c r="BI41" s="30">
        <f t="shared" si="16"/>
        <v>0</v>
      </c>
      <c r="BJ41" s="30">
        <f t="shared" si="16"/>
        <v>0</v>
      </c>
      <c r="BK41" s="30">
        <f t="shared" si="16"/>
        <v>0</v>
      </c>
      <c r="BL41" s="30">
        <f t="shared" si="16"/>
        <v>0</v>
      </c>
      <c r="BM41" s="30">
        <f t="shared" si="16"/>
        <v>0</v>
      </c>
      <c r="BN41" s="30">
        <f t="shared" si="16"/>
        <v>0</v>
      </c>
      <c r="BO41" s="30">
        <f aca="true" t="shared" si="17" ref="BO41:CN41">BO40</f>
        <v>0</v>
      </c>
      <c r="BP41" s="30">
        <f t="shared" si="17"/>
        <v>0</v>
      </c>
      <c r="BQ41" s="30">
        <f t="shared" si="17"/>
        <v>0</v>
      </c>
      <c r="BR41" s="30">
        <f t="shared" si="17"/>
        <v>0</v>
      </c>
      <c r="BS41" s="30">
        <f t="shared" si="17"/>
        <v>0</v>
      </c>
      <c r="BT41" s="30">
        <f t="shared" si="17"/>
        <v>0</v>
      </c>
      <c r="BU41" s="30">
        <f t="shared" si="17"/>
        <v>0</v>
      </c>
      <c r="BV41" s="30">
        <f t="shared" si="17"/>
        <v>0</v>
      </c>
      <c r="BW41" s="30">
        <f t="shared" si="17"/>
        <v>0</v>
      </c>
      <c r="BX41" s="30">
        <f t="shared" si="17"/>
        <v>0</v>
      </c>
      <c r="BY41" s="30">
        <f t="shared" si="17"/>
        <v>0</v>
      </c>
      <c r="BZ41" s="30">
        <f t="shared" si="17"/>
        <v>0</v>
      </c>
      <c r="CA41" s="30">
        <f t="shared" si="17"/>
        <v>0</v>
      </c>
      <c r="CB41" s="30">
        <f t="shared" si="17"/>
        <v>0</v>
      </c>
      <c r="CC41" s="30">
        <f t="shared" si="17"/>
        <v>0</v>
      </c>
      <c r="CD41" s="30">
        <f t="shared" si="17"/>
        <v>0</v>
      </c>
      <c r="CE41" s="30">
        <f t="shared" si="17"/>
        <v>0</v>
      </c>
      <c r="CF41" s="30">
        <f t="shared" si="17"/>
        <v>0</v>
      </c>
      <c r="CG41" s="30">
        <f t="shared" si="17"/>
        <v>0</v>
      </c>
      <c r="CH41" s="30">
        <f t="shared" si="17"/>
        <v>0</v>
      </c>
      <c r="CI41" s="30">
        <f t="shared" si="17"/>
        <v>0</v>
      </c>
      <c r="CJ41" s="30">
        <f t="shared" si="17"/>
        <v>0</v>
      </c>
      <c r="CK41" s="30">
        <f t="shared" si="17"/>
        <v>7011.97</v>
      </c>
      <c r="CL41" s="30">
        <f t="shared" si="17"/>
        <v>0</v>
      </c>
      <c r="CM41" s="30">
        <f t="shared" si="17"/>
        <v>5957</v>
      </c>
      <c r="CN41" s="30">
        <f t="shared" si="17"/>
        <v>12968.970000000001</v>
      </c>
      <c r="CO41" s="30">
        <f>CO40</f>
        <v>771452.57</v>
      </c>
      <c r="CP41" s="30">
        <f>CP40</f>
        <v>27967</v>
      </c>
      <c r="CQ41" s="30">
        <f>CQ40</f>
        <v>55714.84</v>
      </c>
      <c r="CR41" s="30">
        <f>CR40</f>
        <v>1658187.79</v>
      </c>
      <c r="CS41" s="30">
        <f>CS40</f>
        <v>0</v>
      </c>
      <c r="CT41" s="30"/>
      <c r="CU41" s="30"/>
      <c r="CV41" s="30"/>
      <c r="CW41" s="30"/>
      <c r="CX41" s="30"/>
      <c r="CY41" s="30"/>
      <c r="CZ41" s="30"/>
      <c r="DA41" s="30">
        <f>DA40</f>
        <v>2513322.2</v>
      </c>
      <c r="DB41" s="30">
        <f>DB40</f>
        <v>2526291.1700000004</v>
      </c>
    </row>
    <row r="42" spans="1:106" s="16" customFormat="1" ht="28.5" customHeight="1" hidden="1" outlineLevel="1">
      <c r="A42" s="23" t="s">
        <v>38</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1"/>
    </row>
    <row r="43" spans="1:106" s="16" customFormat="1" ht="59.25" customHeight="1" hidden="1" outlineLevel="1">
      <c r="A43" s="23" t="s">
        <v>48</v>
      </c>
      <c r="B43" s="25"/>
      <c r="C43" s="25"/>
      <c r="D43" s="25"/>
      <c r="E43" s="25"/>
      <c r="F43" s="25"/>
      <c r="G43" s="25"/>
      <c r="H43" s="25"/>
      <c r="I43" s="25"/>
      <c r="J43" s="25"/>
      <c r="K43" s="25"/>
      <c r="L43" s="25"/>
      <c r="M43" s="25"/>
      <c r="N43" s="25">
        <f>SUM(B43:M43)</f>
        <v>0</v>
      </c>
      <c r="O43" s="25">
        <v>0</v>
      </c>
      <c r="P43" s="25">
        <v>0</v>
      </c>
      <c r="Q43" s="25">
        <v>0</v>
      </c>
      <c r="R43" s="25">
        <v>0</v>
      </c>
      <c r="S43" s="25">
        <v>0</v>
      </c>
      <c r="T43" s="25">
        <v>0</v>
      </c>
      <c r="U43" s="25">
        <v>0</v>
      </c>
      <c r="V43" s="25">
        <v>0</v>
      </c>
      <c r="W43" s="25">
        <v>0</v>
      </c>
      <c r="X43" s="25">
        <v>0</v>
      </c>
      <c r="Y43" s="25">
        <v>0</v>
      </c>
      <c r="Z43" s="25">
        <v>0</v>
      </c>
      <c r="AA43" s="25">
        <f>SUM(O43:Z43)</f>
        <v>0</v>
      </c>
      <c r="AB43" s="25">
        <v>0</v>
      </c>
      <c r="AC43" s="25">
        <v>0</v>
      </c>
      <c r="AD43" s="25">
        <v>0</v>
      </c>
      <c r="AE43" s="25">
        <v>0</v>
      </c>
      <c r="AF43" s="25">
        <v>0</v>
      </c>
      <c r="AG43" s="25">
        <v>0</v>
      </c>
      <c r="AH43" s="25">
        <v>0</v>
      </c>
      <c r="AI43" s="25">
        <v>416212.36</v>
      </c>
      <c r="AJ43" s="25">
        <v>0</v>
      </c>
      <c r="AK43" s="25">
        <v>814376.76</v>
      </c>
      <c r="AL43" s="25">
        <v>0</v>
      </c>
      <c r="AM43" s="25">
        <v>867634.39</v>
      </c>
      <c r="AN43" s="25">
        <f>SUM(AB43:AM43)</f>
        <v>2098223.5100000002</v>
      </c>
      <c r="AO43" s="25">
        <v>114046.87</v>
      </c>
      <c r="AP43" s="25">
        <v>512190</v>
      </c>
      <c r="AQ43" s="25">
        <v>784671.91</v>
      </c>
      <c r="AR43" s="25">
        <v>643325.62</v>
      </c>
      <c r="AS43" s="25">
        <v>1376051.18</v>
      </c>
      <c r="AT43" s="25">
        <v>2680487.53</v>
      </c>
      <c r="AU43" s="25">
        <v>735079.15</v>
      </c>
      <c r="AV43" s="25">
        <v>973577.59</v>
      </c>
      <c r="AW43" s="25">
        <v>2060856.93</v>
      </c>
      <c r="AX43" s="25">
        <v>667815.33</v>
      </c>
      <c r="AY43" s="25">
        <v>1488071.88</v>
      </c>
      <c r="AZ43" s="25">
        <v>1010838.98</v>
      </c>
      <c r="BA43" s="25">
        <f>SUM(AO43:AZ43)</f>
        <v>13047012.969999999</v>
      </c>
      <c r="BB43" s="25">
        <v>2118814.03</v>
      </c>
      <c r="BC43" s="25">
        <v>943594.8</v>
      </c>
      <c r="BD43" s="25">
        <v>1238166.14</v>
      </c>
      <c r="BE43" s="25">
        <v>334831.67</v>
      </c>
      <c r="BF43" s="25">
        <v>286788.2</v>
      </c>
      <c r="BG43" s="25">
        <v>3298959.14</v>
      </c>
      <c r="BH43" s="25">
        <v>679762.05</v>
      </c>
      <c r="BI43" s="25">
        <v>3432775.82</v>
      </c>
      <c r="BJ43" s="25">
        <v>1690264.4</v>
      </c>
      <c r="BK43" s="25">
        <v>3414580.66</v>
      </c>
      <c r="BL43" s="25">
        <v>409063.27</v>
      </c>
      <c r="BM43" s="25">
        <v>1982616.27</v>
      </c>
      <c r="BN43" s="25">
        <f>SUM(BB43:BM43)</f>
        <v>19830216.450000003</v>
      </c>
      <c r="BO43" s="25">
        <v>2212810.31</v>
      </c>
      <c r="BP43" s="25">
        <v>1836952.3</v>
      </c>
      <c r="BQ43" s="25">
        <v>1967504.99</v>
      </c>
      <c r="BR43" s="25">
        <v>2047865.98</v>
      </c>
      <c r="BS43" s="25">
        <v>1464226.28</v>
      </c>
      <c r="BT43" s="25">
        <v>4269996.37</v>
      </c>
      <c r="BU43" s="25">
        <v>1423630.04</v>
      </c>
      <c r="BV43" s="25">
        <v>2883384.14</v>
      </c>
      <c r="BW43" s="25">
        <v>108224.64</v>
      </c>
      <c r="BX43" s="25">
        <v>2405031.63</v>
      </c>
      <c r="BY43" s="25">
        <v>2107964.83</v>
      </c>
      <c r="BZ43" s="25">
        <v>1460820.9300000002</v>
      </c>
      <c r="CA43" s="25">
        <f>SUM(BO43:BZ43)</f>
        <v>24188412.439999998</v>
      </c>
      <c r="CB43" s="25">
        <v>2488643.15</v>
      </c>
      <c r="CC43" s="25">
        <v>1202055.78</v>
      </c>
      <c r="CD43" s="25">
        <v>607359.07</v>
      </c>
      <c r="CE43" s="25">
        <v>114179.87</v>
      </c>
      <c r="CF43" s="25">
        <v>1387955.4</v>
      </c>
      <c r="CG43" s="25">
        <v>3701231.62</v>
      </c>
      <c r="CH43" s="25">
        <v>2183527.13</v>
      </c>
      <c r="CI43" s="25">
        <v>3991809.66</v>
      </c>
      <c r="CJ43" s="25">
        <v>1446346.84</v>
      </c>
      <c r="CK43" s="25">
        <v>1476445.8</v>
      </c>
      <c r="CL43" s="25">
        <v>1449245.42</v>
      </c>
      <c r="CM43" s="25">
        <v>5207350.7</v>
      </c>
      <c r="CN43" s="25">
        <f>SUM(CB43:CM43)</f>
        <v>25256150.44</v>
      </c>
      <c r="CO43" s="25">
        <v>486445.22</v>
      </c>
      <c r="CP43" s="25">
        <v>1346129.34</v>
      </c>
      <c r="CQ43" s="25">
        <v>2506554.43</v>
      </c>
      <c r="CR43" s="25">
        <v>4519808.24</v>
      </c>
      <c r="CS43" s="25"/>
      <c r="CT43" s="25"/>
      <c r="CU43" s="25"/>
      <c r="CV43" s="25"/>
      <c r="CW43" s="25"/>
      <c r="CX43" s="25"/>
      <c r="CY43" s="25"/>
      <c r="CZ43" s="25"/>
      <c r="DA43" s="25">
        <f>SUM(CO43:CZ43)</f>
        <v>8858937.23</v>
      </c>
      <c r="DB43" s="56">
        <f>N43+AA43+AN43+BA43+BN43+CA43+CN43+DA43</f>
        <v>93278953.04</v>
      </c>
    </row>
    <row r="44" spans="1:106" s="16" customFormat="1" ht="14.25" customHeight="1" hidden="1" outlineLevel="1">
      <c r="A44" s="97"/>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9"/>
    </row>
    <row r="45" spans="1:108" s="16" customFormat="1" ht="59.25" customHeight="1" hidden="1" outlineLevel="1">
      <c r="A45" s="23" t="s">
        <v>49</v>
      </c>
      <c r="B45" s="25"/>
      <c r="C45" s="25"/>
      <c r="D45" s="25"/>
      <c r="E45" s="25"/>
      <c r="F45" s="25"/>
      <c r="G45" s="25"/>
      <c r="H45" s="25"/>
      <c r="I45" s="25"/>
      <c r="J45" s="25"/>
      <c r="K45" s="25"/>
      <c r="L45" s="25"/>
      <c r="M45" s="25"/>
      <c r="N45" s="25">
        <f>SUM(B45:M45)</f>
        <v>0</v>
      </c>
      <c r="O45" s="25">
        <v>0</v>
      </c>
      <c r="P45" s="25">
        <v>0</v>
      </c>
      <c r="Q45" s="25">
        <v>0</v>
      </c>
      <c r="R45" s="25">
        <v>0</v>
      </c>
      <c r="S45" s="25">
        <v>0</v>
      </c>
      <c r="T45" s="25">
        <v>0</v>
      </c>
      <c r="U45" s="25">
        <v>0</v>
      </c>
      <c r="V45" s="25">
        <v>0</v>
      </c>
      <c r="W45" s="25">
        <v>0</v>
      </c>
      <c r="X45" s="25">
        <v>0</v>
      </c>
      <c r="Y45" s="25">
        <v>0</v>
      </c>
      <c r="Z45" s="25">
        <v>0</v>
      </c>
      <c r="AA45" s="25">
        <f>SUM(O45:Z45)</f>
        <v>0</v>
      </c>
      <c r="AB45" s="25">
        <v>0</v>
      </c>
      <c r="AC45" s="25">
        <v>52289.6</v>
      </c>
      <c r="AD45" s="25">
        <v>0</v>
      </c>
      <c r="AE45" s="25">
        <v>0</v>
      </c>
      <c r="AF45" s="25">
        <v>25194.14</v>
      </c>
      <c r="AG45" s="25">
        <v>0</v>
      </c>
      <c r="AH45" s="25">
        <v>117327.74</v>
      </c>
      <c r="AI45" s="25">
        <v>641895.04</v>
      </c>
      <c r="AJ45" s="25">
        <v>1708396.52</v>
      </c>
      <c r="AK45" s="25">
        <v>588356.22</v>
      </c>
      <c r="AL45" s="25">
        <v>1015042.54</v>
      </c>
      <c r="AM45" s="25">
        <v>1080996.62</v>
      </c>
      <c r="AN45" s="25">
        <f>SUM(AB45:AM45)</f>
        <v>5229498.42</v>
      </c>
      <c r="AO45" s="25">
        <v>2692522.99</v>
      </c>
      <c r="AP45" s="25">
        <v>887152.97</v>
      </c>
      <c r="AQ45" s="25">
        <v>616489.17</v>
      </c>
      <c r="AR45" s="25">
        <v>186667.07</v>
      </c>
      <c r="AS45" s="25">
        <v>79614.42</v>
      </c>
      <c r="AT45" s="25">
        <v>1056744.27</v>
      </c>
      <c r="AU45" s="25">
        <v>774726.96</v>
      </c>
      <c r="AV45" s="25">
        <v>2195076.98</v>
      </c>
      <c r="AW45" s="25">
        <v>340220.01</v>
      </c>
      <c r="AX45" s="25">
        <v>1957962.69</v>
      </c>
      <c r="AY45" s="25">
        <v>2723148.75</v>
      </c>
      <c r="AZ45" s="25">
        <v>1268812.64</v>
      </c>
      <c r="BA45" s="25">
        <f>SUM(AO45:AZ45)</f>
        <v>14779138.92</v>
      </c>
      <c r="BB45" s="25">
        <v>7660504.8</v>
      </c>
      <c r="BC45" s="25">
        <v>3263121.75</v>
      </c>
      <c r="BD45" s="25">
        <v>3867860.46</v>
      </c>
      <c r="BE45" s="25">
        <v>1434132.19</v>
      </c>
      <c r="BF45" s="25">
        <v>1350796.87</v>
      </c>
      <c r="BG45" s="25">
        <v>1831314.96</v>
      </c>
      <c r="BH45" s="25">
        <v>1153726.87</v>
      </c>
      <c r="BI45" s="25">
        <v>2503446.46</v>
      </c>
      <c r="BJ45" s="25">
        <v>1699661.67</v>
      </c>
      <c r="BK45" s="25">
        <v>1909916.19</v>
      </c>
      <c r="BL45" s="25">
        <v>2206924.79</v>
      </c>
      <c r="BM45" s="25">
        <v>2622541.19</v>
      </c>
      <c r="BN45" s="25">
        <f>SUM(BB45:BM45)</f>
        <v>31503948.200000003</v>
      </c>
      <c r="BO45" s="25">
        <v>4109770.04</v>
      </c>
      <c r="BP45" s="25">
        <v>4224977.74</v>
      </c>
      <c r="BQ45" s="25">
        <v>3119453.65</v>
      </c>
      <c r="BR45" s="25">
        <v>2608031.46</v>
      </c>
      <c r="BS45" s="25">
        <v>2719283.84</v>
      </c>
      <c r="BT45" s="25">
        <v>3251379.45</v>
      </c>
      <c r="BU45" s="25">
        <v>2549806.08</v>
      </c>
      <c r="BV45" s="25">
        <v>2260497.1</v>
      </c>
      <c r="BW45" s="25">
        <v>3514191.15</v>
      </c>
      <c r="BX45" s="25">
        <v>988683.75</v>
      </c>
      <c r="BY45" s="25">
        <v>3798151.33</v>
      </c>
      <c r="BZ45" s="25">
        <v>4611599.16</v>
      </c>
      <c r="CA45" s="25">
        <f>SUM(BO45:BZ45)</f>
        <v>37755824.75</v>
      </c>
      <c r="CB45" s="25">
        <v>7368810.67</v>
      </c>
      <c r="CC45" s="25">
        <v>4612027</v>
      </c>
      <c r="CD45" s="25">
        <v>2727512.76</v>
      </c>
      <c r="CE45" s="25">
        <v>0</v>
      </c>
      <c r="CF45" s="25">
        <v>303770.54</v>
      </c>
      <c r="CG45" s="25">
        <v>1386073.58</v>
      </c>
      <c r="CH45" s="25">
        <v>1218214.18</v>
      </c>
      <c r="CI45" s="25">
        <v>3088186.7</v>
      </c>
      <c r="CJ45" s="25">
        <v>1172215.64</v>
      </c>
      <c r="CK45" s="25">
        <v>718706.8</v>
      </c>
      <c r="CL45" s="25">
        <v>771518.72</v>
      </c>
      <c r="CM45" s="25">
        <v>9210933.37</v>
      </c>
      <c r="CN45" s="25">
        <f>SUM(CB45:CM45)</f>
        <v>32577969.96</v>
      </c>
      <c r="CO45" s="25">
        <v>771883.33</v>
      </c>
      <c r="CP45" s="25">
        <v>1158572.79</v>
      </c>
      <c r="CQ45" s="25">
        <v>4190053.03</v>
      </c>
      <c r="CR45" s="25">
        <v>796189.22</v>
      </c>
      <c r="CS45" s="25"/>
      <c r="CT45" s="25"/>
      <c r="CU45" s="25"/>
      <c r="CV45" s="25"/>
      <c r="CW45" s="25"/>
      <c r="CX45" s="25"/>
      <c r="CY45" s="25"/>
      <c r="CZ45" s="25"/>
      <c r="DA45" s="25">
        <f>SUM(CO45:CZ45)</f>
        <v>6916698.37</v>
      </c>
      <c r="DB45" s="56">
        <f>N45+AA45+AN45+BA45+BN45+CA45+CN45+DA45</f>
        <v>128763078.62</v>
      </c>
      <c r="DD45" s="37"/>
    </row>
    <row r="46" spans="1:106" s="16" customFormat="1" ht="14.25" customHeight="1" hidden="1" outlineLevel="1">
      <c r="A46" s="97"/>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9"/>
    </row>
    <row r="47" spans="1:108" s="16" customFormat="1" ht="59.25" customHeight="1" hidden="1" outlineLevel="1">
      <c r="A47" s="23" t="s">
        <v>50</v>
      </c>
      <c r="B47" s="25"/>
      <c r="C47" s="25"/>
      <c r="D47" s="25"/>
      <c r="E47" s="25"/>
      <c r="F47" s="25"/>
      <c r="G47" s="25"/>
      <c r="H47" s="25"/>
      <c r="I47" s="25"/>
      <c r="J47" s="25"/>
      <c r="K47" s="25"/>
      <c r="L47" s="25">
        <v>37121781.34</v>
      </c>
      <c r="M47" s="25"/>
      <c r="N47" s="25">
        <f>SUM(B47:M47)</f>
        <v>37121781.34</v>
      </c>
      <c r="O47" s="25">
        <v>31695550.63</v>
      </c>
      <c r="P47" s="25">
        <v>0</v>
      </c>
      <c r="Q47" s="25">
        <v>0</v>
      </c>
      <c r="R47" s="25">
        <v>6413734.85</v>
      </c>
      <c r="S47" s="25">
        <v>0</v>
      </c>
      <c r="T47" s="25">
        <v>0</v>
      </c>
      <c r="U47" s="25">
        <v>5880579.57</v>
      </c>
      <c r="V47" s="25">
        <v>2377604.57</v>
      </c>
      <c r="W47" s="25">
        <v>0</v>
      </c>
      <c r="X47" s="25">
        <v>5400777.49</v>
      </c>
      <c r="Y47" s="25">
        <f>8239790.04-119</f>
        <v>8239671.04</v>
      </c>
      <c r="Z47" s="25">
        <v>6629185.14</v>
      </c>
      <c r="AA47" s="25">
        <f>SUM(O47:Z47)</f>
        <v>66637103.29</v>
      </c>
      <c r="AB47" s="25">
        <v>0</v>
      </c>
      <c r="AC47" s="25">
        <v>5900108.43</v>
      </c>
      <c r="AD47" s="25">
        <v>5250528.17</v>
      </c>
      <c r="AE47" s="25">
        <v>0</v>
      </c>
      <c r="AF47" s="25">
        <v>11993929.84</v>
      </c>
      <c r="AG47" s="25">
        <v>3967771.17</v>
      </c>
      <c r="AH47" s="25">
        <v>3496320.55</v>
      </c>
      <c r="AI47" s="25">
        <v>832075.11</v>
      </c>
      <c r="AJ47" s="25">
        <v>5565780.25</v>
      </c>
      <c r="AK47" s="25">
        <v>876739.89</v>
      </c>
      <c r="AL47" s="25">
        <v>3549067.32</v>
      </c>
      <c r="AM47" s="25">
        <v>11006514.93</v>
      </c>
      <c r="AN47" s="25">
        <f>SUM(AB47:AM47)</f>
        <v>52438835.66</v>
      </c>
      <c r="AO47" s="25">
        <v>6121203.11</v>
      </c>
      <c r="AP47" s="25">
        <v>2846472.6</v>
      </c>
      <c r="AQ47" s="25">
        <v>7293620.87</v>
      </c>
      <c r="AR47" s="25">
        <v>1060537.49</v>
      </c>
      <c r="AS47" s="25">
        <v>2200698.96</v>
      </c>
      <c r="AT47" s="25">
        <v>1573303.46</v>
      </c>
      <c r="AU47" s="25">
        <v>1428063.53</v>
      </c>
      <c r="AV47" s="25">
        <v>1416284.63</v>
      </c>
      <c r="AW47" s="25">
        <v>3485639.45</v>
      </c>
      <c r="AX47" s="25">
        <v>8569125.62</v>
      </c>
      <c r="AY47" s="25">
        <v>56399.19</v>
      </c>
      <c r="AZ47" s="25">
        <v>20387033.83</v>
      </c>
      <c r="BA47" s="25">
        <f>SUM(AO47:AZ47)</f>
        <v>56438382.739999995</v>
      </c>
      <c r="BB47" s="25">
        <v>3907703.94</v>
      </c>
      <c r="BC47" s="25">
        <v>7168656.71</v>
      </c>
      <c r="BD47" s="25">
        <v>7735907.04</v>
      </c>
      <c r="BE47" s="25">
        <v>3887549.78</v>
      </c>
      <c r="BF47" s="25">
        <v>9727931.11</v>
      </c>
      <c r="BG47" s="25">
        <v>620922.94</v>
      </c>
      <c r="BH47" s="25">
        <v>2217510.18</v>
      </c>
      <c r="BI47" s="25">
        <v>899364.79</v>
      </c>
      <c r="BJ47" s="25">
        <v>7494548.86</v>
      </c>
      <c r="BK47" s="25">
        <v>2564398.11</v>
      </c>
      <c r="BL47" s="25">
        <v>3455559.13</v>
      </c>
      <c r="BM47" s="25">
        <v>11400062.37</v>
      </c>
      <c r="BN47" s="25">
        <f>SUM(BB47:BM47)</f>
        <v>61080114.96</v>
      </c>
      <c r="BO47" s="25">
        <v>236102.61</v>
      </c>
      <c r="BP47" s="25">
        <v>20405160.96</v>
      </c>
      <c r="BQ47" s="25">
        <v>9435631.33</v>
      </c>
      <c r="BR47" s="25">
        <v>4372315.41</v>
      </c>
      <c r="BS47" s="25">
        <v>2139.13</v>
      </c>
      <c r="BT47" s="25">
        <v>100842.88</v>
      </c>
      <c r="BU47" s="25">
        <v>18100291.42</v>
      </c>
      <c r="BV47" s="25">
        <v>5439321.72</v>
      </c>
      <c r="BW47" s="25">
        <v>0</v>
      </c>
      <c r="BX47" s="25">
        <v>2962751.24</v>
      </c>
      <c r="BY47" s="25">
        <v>9520081.63</v>
      </c>
      <c r="BZ47" s="25">
        <v>356656.27</v>
      </c>
      <c r="CA47" s="25">
        <f>SUM(BO47:BZ47)</f>
        <v>70931294.60000001</v>
      </c>
      <c r="CB47" s="25">
        <v>1430211.83</v>
      </c>
      <c r="CC47" s="25">
        <v>2472775.69</v>
      </c>
      <c r="CD47" s="25">
        <v>5527895.72</v>
      </c>
      <c r="CE47" s="25">
        <v>1698928.32</v>
      </c>
      <c r="CF47" s="25">
        <v>1049658.02</v>
      </c>
      <c r="CG47" s="25">
        <v>14811.06</v>
      </c>
      <c r="CH47" s="25">
        <v>1577733.35</v>
      </c>
      <c r="CI47" s="25">
        <v>50048.85</v>
      </c>
      <c r="CJ47" s="25">
        <v>6674</v>
      </c>
      <c r="CK47" s="25">
        <v>4729337.82</v>
      </c>
      <c r="CL47" s="25">
        <v>0</v>
      </c>
      <c r="CM47" s="25">
        <v>4810155.91</v>
      </c>
      <c r="CN47" s="25">
        <f>SUM(CB47:CM47)</f>
        <v>23368230.57</v>
      </c>
      <c r="CO47" s="25">
        <v>3369541.18</v>
      </c>
      <c r="CP47" s="25">
        <v>5979264.49</v>
      </c>
      <c r="CQ47" s="25">
        <v>5778482.87</v>
      </c>
      <c r="CR47" s="25">
        <v>3632143.28</v>
      </c>
      <c r="CS47" s="25"/>
      <c r="CT47" s="25"/>
      <c r="CU47" s="25"/>
      <c r="CV47" s="25"/>
      <c r="CW47" s="25"/>
      <c r="CX47" s="25"/>
      <c r="CY47" s="25"/>
      <c r="CZ47" s="25"/>
      <c r="DA47" s="25">
        <f>SUM(CO47:CZ47)</f>
        <v>18759431.82</v>
      </c>
      <c r="DB47" s="57">
        <f>N47+AA47+AN47+BA47+BN47+CA47+CN47+DA47</f>
        <v>386775174.97999996</v>
      </c>
      <c r="DD47" s="37"/>
    </row>
    <row r="48" spans="1:106" s="16" customFormat="1" ht="14.25" customHeight="1" hidden="1" outlineLevel="1">
      <c r="A48" s="97"/>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9"/>
    </row>
    <row r="49" spans="1:108" s="16" customFormat="1" ht="59.25" customHeight="1" hidden="1" outlineLevel="1" thickBot="1">
      <c r="A49" s="23" t="s">
        <v>53</v>
      </c>
      <c r="B49" s="25"/>
      <c r="C49" s="25"/>
      <c r="D49" s="25"/>
      <c r="E49" s="25"/>
      <c r="F49" s="25"/>
      <c r="G49" s="25"/>
      <c r="H49" s="25"/>
      <c r="I49" s="25"/>
      <c r="J49" s="25"/>
      <c r="K49" s="25"/>
      <c r="L49" s="25"/>
      <c r="M49" s="25"/>
      <c r="N49" s="25">
        <f>SUM(B49:M49)</f>
        <v>0</v>
      </c>
      <c r="O49" s="25">
        <v>0</v>
      </c>
      <c r="P49" s="25">
        <v>0</v>
      </c>
      <c r="Q49" s="25">
        <v>0</v>
      </c>
      <c r="R49" s="25">
        <v>0</v>
      </c>
      <c r="S49" s="25">
        <v>109497.69</v>
      </c>
      <c r="T49" s="25">
        <v>809167.98</v>
      </c>
      <c r="U49" s="25">
        <v>7270.15</v>
      </c>
      <c r="V49" s="25">
        <v>10231.75</v>
      </c>
      <c r="W49" s="25">
        <v>1232095.98</v>
      </c>
      <c r="X49" s="25">
        <v>0</v>
      </c>
      <c r="Y49" s="25">
        <v>133938.95</v>
      </c>
      <c r="Z49" s="25">
        <v>1195028.62</v>
      </c>
      <c r="AA49" s="25">
        <f>SUM(O49:Z49)</f>
        <v>3497231.12</v>
      </c>
      <c r="AB49" s="25">
        <v>0</v>
      </c>
      <c r="AC49" s="25">
        <v>8790.37</v>
      </c>
      <c r="AD49" s="25">
        <v>1729219.01</v>
      </c>
      <c r="AE49" s="25">
        <v>0</v>
      </c>
      <c r="AF49" s="25">
        <v>403336.37</v>
      </c>
      <c r="AG49" s="25">
        <v>726838.16</v>
      </c>
      <c r="AH49" s="25">
        <v>6965.12</v>
      </c>
      <c r="AI49" s="25">
        <v>132060.18</v>
      </c>
      <c r="AJ49" s="25">
        <v>1447983.56</v>
      </c>
      <c r="AK49" s="25">
        <v>0</v>
      </c>
      <c r="AL49" s="25">
        <v>14556.06</v>
      </c>
      <c r="AM49" s="25">
        <v>1652233.16</v>
      </c>
      <c r="AN49" s="25">
        <f>SUM(AB49:AM49)</f>
        <v>6121981.99</v>
      </c>
      <c r="AO49" s="25">
        <v>0</v>
      </c>
      <c r="AP49" s="25">
        <v>20288.19</v>
      </c>
      <c r="AQ49" s="25">
        <v>2373916.01</v>
      </c>
      <c r="AR49" s="25">
        <v>0</v>
      </c>
      <c r="AS49" s="25">
        <v>15283.09</v>
      </c>
      <c r="AT49" s="25">
        <v>1504437.21</v>
      </c>
      <c r="AU49" s="25">
        <v>0</v>
      </c>
      <c r="AV49" s="25">
        <v>9556.07</v>
      </c>
      <c r="AW49" s="25">
        <v>1880366.11</v>
      </c>
      <c r="AX49" s="25">
        <v>16647.34</v>
      </c>
      <c r="AY49" s="25">
        <v>11458.99</v>
      </c>
      <c r="AZ49" s="25">
        <v>623539.39</v>
      </c>
      <c r="BA49" s="25">
        <f>SUM(AO49:AZ49)</f>
        <v>6455492.399999999</v>
      </c>
      <c r="BB49" s="25">
        <v>1384699.82</v>
      </c>
      <c r="BC49" s="25">
        <v>48768.82</v>
      </c>
      <c r="BD49" s="25">
        <v>876265.38</v>
      </c>
      <c r="BE49" s="25">
        <v>1904536.27</v>
      </c>
      <c r="BF49" s="25">
        <v>0</v>
      </c>
      <c r="BG49" s="25">
        <v>415817.34</v>
      </c>
      <c r="BH49" s="25">
        <v>847928.46</v>
      </c>
      <c r="BI49" s="25">
        <v>0</v>
      </c>
      <c r="BJ49" s="25">
        <v>0</v>
      </c>
      <c r="BK49" s="25">
        <v>0</v>
      </c>
      <c r="BL49" s="25">
        <v>0</v>
      </c>
      <c r="BM49" s="25">
        <v>3621663.88</v>
      </c>
      <c r="BN49" s="55">
        <f>SUM(BB49:BM49)</f>
        <v>9099679.969999999</v>
      </c>
      <c r="BO49" s="25">
        <v>0</v>
      </c>
      <c r="BP49" s="25">
        <v>0</v>
      </c>
      <c r="BQ49" s="25">
        <v>0</v>
      </c>
      <c r="BR49" s="25">
        <v>0</v>
      </c>
      <c r="BS49" s="25">
        <v>0</v>
      </c>
      <c r="BT49" s="25">
        <v>3590667.97</v>
      </c>
      <c r="BU49" s="25">
        <v>0</v>
      </c>
      <c r="BV49" s="25">
        <v>0</v>
      </c>
      <c r="BW49" s="25">
        <v>0</v>
      </c>
      <c r="BX49" s="25">
        <v>0</v>
      </c>
      <c r="BY49" s="25">
        <v>0</v>
      </c>
      <c r="BZ49" s="25">
        <v>3654147.19</v>
      </c>
      <c r="CA49" s="25">
        <f>SUM(BO49:BZ49)</f>
        <v>7244815.16</v>
      </c>
      <c r="CB49" s="25">
        <v>0</v>
      </c>
      <c r="CC49" s="25">
        <v>0</v>
      </c>
      <c r="CD49" s="25">
        <v>0</v>
      </c>
      <c r="CE49" s="25">
        <v>0</v>
      </c>
      <c r="CF49" s="25">
        <v>0</v>
      </c>
      <c r="CG49" s="25">
        <v>3446668.78</v>
      </c>
      <c r="CH49" s="25">
        <v>0</v>
      </c>
      <c r="CI49" s="25">
        <v>0</v>
      </c>
      <c r="CJ49" s="25">
        <v>0</v>
      </c>
      <c r="CK49" s="25">
        <v>0</v>
      </c>
      <c r="CL49" s="25">
        <v>2588057.55</v>
      </c>
      <c r="CM49" s="25">
        <v>0</v>
      </c>
      <c r="CN49" s="25">
        <f>SUM(CB49:CM49)</f>
        <v>6034726.33</v>
      </c>
      <c r="CO49" s="25">
        <v>0</v>
      </c>
      <c r="CP49" s="25">
        <v>0</v>
      </c>
      <c r="CQ49" s="25">
        <v>621963.5</v>
      </c>
      <c r="CR49" s="25">
        <v>0</v>
      </c>
      <c r="CS49" s="25"/>
      <c r="CT49" s="25"/>
      <c r="CU49" s="25"/>
      <c r="CV49" s="25"/>
      <c r="CW49" s="25"/>
      <c r="CX49" s="25"/>
      <c r="CY49" s="25"/>
      <c r="CZ49" s="25"/>
      <c r="DA49" s="25">
        <f>SUM(CO49:CZ49)</f>
        <v>621963.5</v>
      </c>
      <c r="DB49" s="56">
        <f>N49+AA49+AN49+BA49+BN49+CA49+CN49+DA49</f>
        <v>39075890.47</v>
      </c>
      <c r="DC49" s="37"/>
      <c r="DD49" s="37"/>
    </row>
    <row r="50" spans="1:106" s="16" customFormat="1" ht="13.5" collapsed="1" thickBot="1">
      <c r="A50" s="29" t="s">
        <v>24</v>
      </c>
      <c r="B50" s="30">
        <f aca="true" t="shared" si="18" ref="B50:K50">B43+B45+B47+B49</f>
        <v>0</v>
      </c>
      <c r="C50" s="30">
        <f t="shared" si="18"/>
        <v>0</v>
      </c>
      <c r="D50" s="30">
        <f t="shared" si="18"/>
        <v>0</v>
      </c>
      <c r="E50" s="30">
        <f t="shared" si="18"/>
        <v>0</v>
      </c>
      <c r="F50" s="30">
        <f t="shared" si="18"/>
        <v>0</v>
      </c>
      <c r="G50" s="30">
        <f t="shared" si="18"/>
        <v>0</v>
      </c>
      <c r="H50" s="30">
        <f t="shared" si="18"/>
        <v>0</v>
      </c>
      <c r="I50" s="30">
        <f t="shared" si="18"/>
        <v>0</v>
      </c>
      <c r="J50" s="30">
        <f t="shared" si="18"/>
        <v>0</v>
      </c>
      <c r="K50" s="30">
        <f t="shared" si="18"/>
        <v>0</v>
      </c>
      <c r="L50" s="30">
        <f>L43+L45+L47+L49</f>
        <v>37121781.34</v>
      </c>
      <c r="M50" s="30">
        <f aca="true" t="shared" si="19" ref="M50:AN50">M43+M45+M47+M49</f>
        <v>0</v>
      </c>
      <c r="N50" s="30">
        <f t="shared" si="19"/>
        <v>37121781.34</v>
      </c>
      <c r="O50" s="30">
        <f t="shared" si="19"/>
        <v>31695550.63</v>
      </c>
      <c r="P50" s="30">
        <f t="shared" si="19"/>
        <v>0</v>
      </c>
      <c r="Q50" s="30">
        <f t="shared" si="19"/>
        <v>0</v>
      </c>
      <c r="R50" s="30">
        <f t="shared" si="19"/>
        <v>6413734.85</v>
      </c>
      <c r="S50" s="30">
        <f t="shared" si="19"/>
        <v>109497.69</v>
      </c>
      <c r="T50" s="30">
        <f t="shared" si="19"/>
        <v>809167.98</v>
      </c>
      <c r="U50" s="30">
        <f t="shared" si="19"/>
        <v>5887849.720000001</v>
      </c>
      <c r="V50" s="30">
        <f t="shared" si="19"/>
        <v>2387836.32</v>
      </c>
      <c r="W50" s="30">
        <f t="shared" si="19"/>
        <v>1232095.98</v>
      </c>
      <c r="X50" s="30">
        <f t="shared" si="19"/>
        <v>5400777.49</v>
      </c>
      <c r="Y50" s="30">
        <f t="shared" si="19"/>
        <v>8373609.99</v>
      </c>
      <c r="Z50" s="30">
        <f t="shared" si="19"/>
        <v>7824213.76</v>
      </c>
      <c r="AA50" s="30">
        <f>AA43+AA45+AA47+AA49</f>
        <v>70134334.41</v>
      </c>
      <c r="AB50" s="30">
        <f t="shared" si="19"/>
        <v>0</v>
      </c>
      <c r="AC50" s="30">
        <f t="shared" si="19"/>
        <v>5961188.399999999</v>
      </c>
      <c r="AD50" s="30">
        <f t="shared" si="19"/>
        <v>6979747.18</v>
      </c>
      <c r="AE50" s="30">
        <f t="shared" si="19"/>
        <v>0</v>
      </c>
      <c r="AF50" s="30">
        <f t="shared" si="19"/>
        <v>12422460.35</v>
      </c>
      <c r="AG50" s="30">
        <f t="shared" si="19"/>
        <v>4694609.33</v>
      </c>
      <c r="AH50" s="30">
        <f t="shared" si="19"/>
        <v>3620613.41</v>
      </c>
      <c r="AI50" s="30">
        <f t="shared" si="19"/>
        <v>2022242.6899999997</v>
      </c>
      <c r="AJ50" s="30">
        <f t="shared" si="19"/>
        <v>8722160.33</v>
      </c>
      <c r="AK50" s="30">
        <f t="shared" si="19"/>
        <v>2279472.87</v>
      </c>
      <c r="AL50" s="30">
        <f t="shared" si="19"/>
        <v>4578665.919999999</v>
      </c>
      <c r="AM50" s="30">
        <f t="shared" si="19"/>
        <v>14607379.1</v>
      </c>
      <c r="AN50" s="30">
        <f t="shared" si="19"/>
        <v>65888539.58</v>
      </c>
      <c r="AO50" s="30">
        <f aca="true" t="shared" si="20" ref="AO50:BA50">AO43+AO45+AO47+AO49</f>
        <v>8927772.97</v>
      </c>
      <c r="AP50" s="30">
        <f t="shared" si="20"/>
        <v>4266103.760000001</v>
      </c>
      <c r="AQ50" s="30">
        <f t="shared" si="20"/>
        <v>11068697.959999999</v>
      </c>
      <c r="AR50" s="30">
        <f t="shared" si="20"/>
        <v>1890530.18</v>
      </c>
      <c r="AS50" s="30">
        <f t="shared" si="20"/>
        <v>3671647.6499999994</v>
      </c>
      <c r="AT50" s="30">
        <f t="shared" si="20"/>
        <v>6814972.47</v>
      </c>
      <c r="AU50" s="30">
        <f t="shared" si="20"/>
        <v>2937869.6399999997</v>
      </c>
      <c r="AV50" s="30">
        <f t="shared" si="20"/>
        <v>4594495.27</v>
      </c>
      <c r="AW50" s="30">
        <f t="shared" si="20"/>
        <v>7767082.500000001</v>
      </c>
      <c r="AX50" s="30">
        <f t="shared" si="20"/>
        <v>11211550.979999999</v>
      </c>
      <c r="AY50" s="30">
        <f t="shared" si="20"/>
        <v>4279078.8100000005</v>
      </c>
      <c r="AZ50" s="30">
        <f t="shared" si="20"/>
        <v>23290224.84</v>
      </c>
      <c r="BA50" s="30">
        <f t="shared" si="20"/>
        <v>90720027.03</v>
      </c>
      <c r="BB50" s="30">
        <f aca="true" t="shared" si="21" ref="BB50:BZ50">BB43+BB45+BB47+BB49</f>
        <v>15071722.59</v>
      </c>
      <c r="BC50" s="30">
        <f t="shared" si="21"/>
        <v>11424142.08</v>
      </c>
      <c r="BD50" s="30">
        <f t="shared" si="21"/>
        <v>13718199.020000001</v>
      </c>
      <c r="BE50" s="30">
        <f t="shared" si="21"/>
        <v>7561049.91</v>
      </c>
      <c r="BF50" s="30">
        <f t="shared" si="21"/>
        <v>11365516.18</v>
      </c>
      <c r="BG50" s="30">
        <f t="shared" si="21"/>
        <v>6167014.379999999</v>
      </c>
      <c r="BH50" s="30">
        <f t="shared" si="21"/>
        <v>4898927.5600000005</v>
      </c>
      <c r="BI50" s="30">
        <f t="shared" si="21"/>
        <v>6835587.069999999</v>
      </c>
      <c r="BJ50" s="30">
        <f t="shared" si="21"/>
        <v>10884474.93</v>
      </c>
      <c r="BK50" s="30">
        <f t="shared" si="21"/>
        <v>7888894.959999999</v>
      </c>
      <c r="BL50" s="30">
        <f t="shared" si="21"/>
        <v>6071547.1899999995</v>
      </c>
      <c r="BM50" s="30">
        <f t="shared" si="21"/>
        <v>19626883.709999997</v>
      </c>
      <c r="BN50" s="30">
        <f t="shared" si="21"/>
        <v>121513959.58000001</v>
      </c>
      <c r="BO50" s="30">
        <f t="shared" si="21"/>
        <v>6558682.96</v>
      </c>
      <c r="BP50" s="30">
        <f t="shared" si="21"/>
        <v>26467091</v>
      </c>
      <c r="BQ50" s="30">
        <f t="shared" si="21"/>
        <v>14522589.969999999</v>
      </c>
      <c r="BR50" s="30">
        <f t="shared" si="21"/>
        <v>9028212.85</v>
      </c>
      <c r="BS50" s="30">
        <f t="shared" si="21"/>
        <v>4185649.25</v>
      </c>
      <c r="BT50" s="30">
        <f t="shared" si="21"/>
        <v>11212886.67</v>
      </c>
      <c r="BU50" s="30">
        <f t="shared" si="21"/>
        <v>22073727.540000003</v>
      </c>
      <c r="BV50" s="30">
        <f t="shared" si="21"/>
        <v>10583202.96</v>
      </c>
      <c r="BW50" s="30">
        <f t="shared" si="21"/>
        <v>3622415.79</v>
      </c>
      <c r="BX50" s="30">
        <f t="shared" si="21"/>
        <v>6356466.62</v>
      </c>
      <c r="BY50" s="30">
        <f t="shared" si="21"/>
        <v>15426197.790000001</v>
      </c>
      <c r="BZ50" s="30">
        <f t="shared" si="21"/>
        <v>10083223.549999999</v>
      </c>
      <c r="CA50" s="30">
        <f>CA43+CA45+CA47+CA49</f>
        <v>140120346.95000002</v>
      </c>
      <c r="CB50" s="30">
        <f>CB43+CB45+CB47+CB49</f>
        <v>11287665.65</v>
      </c>
      <c r="CC50" s="30">
        <f aca="true" t="shared" si="22" ref="CC50:CL50">CC43+CC45+CC47+CC49</f>
        <v>8286858.470000001</v>
      </c>
      <c r="CD50" s="30">
        <f t="shared" si="22"/>
        <v>8862767.549999999</v>
      </c>
      <c r="CE50" s="30">
        <f t="shared" si="22"/>
        <v>1813108.19</v>
      </c>
      <c r="CF50" s="30">
        <f t="shared" si="22"/>
        <v>2741383.96</v>
      </c>
      <c r="CG50" s="30">
        <f t="shared" si="22"/>
        <v>8548785.04</v>
      </c>
      <c r="CH50" s="30">
        <f t="shared" si="22"/>
        <v>4979474.66</v>
      </c>
      <c r="CI50" s="30">
        <f t="shared" si="22"/>
        <v>7130045.21</v>
      </c>
      <c r="CJ50" s="30">
        <f t="shared" si="22"/>
        <v>2625236.48</v>
      </c>
      <c r="CK50" s="30">
        <f t="shared" si="22"/>
        <v>6924490.42</v>
      </c>
      <c r="CL50" s="30">
        <f t="shared" si="22"/>
        <v>4808821.6899999995</v>
      </c>
      <c r="CM50" s="30">
        <f>CM43+CM45+CM47+CM49</f>
        <v>19228439.98</v>
      </c>
      <c r="CN50" s="30">
        <f>CN43+CN45+CN47+CN49</f>
        <v>87237077.3</v>
      </c>
      <c r="CO50" s="30">
        <f>CO43+CO45+CO47+CO49</f>
        <v>4627869.73</v>
      </c>
      <c r="CP50" s="30">
        <f>CP43+CP45+CP47+CP49</f>
        <v>8483966.620000001</v>
      </c>
      <c r="CQ50" s="30">
        <f>CQ43+CQ45+CQ47+CQ49</f>
        <v>13097053.83</v>
      </c>
      <c r="CR50" s="30">
        <f>CR43+CR45+CR47+CR49</f>
        <v>8948140.74</v>
      </c>
      <c r="CS50" s="30">
        <f>CS43+CS45+CS47+CS49</f>
        <v>0</v>
      </c>
      <c r="CT50" s="30"/>
      <c r="CU50" s="30"/>
      <c r="CV50" s="30"/>
      <c r="CW50" s="30"/>
      <c r="CX50" s="30"/>
      <c r="CY50" s="30"/>
      <c r="CZ50" s="30"/>
      <c r="DA50" s="30">
        <f>DA43+DA45+DA47+DA49</f>
        <v>35157030.92</v>
      </c>
      <c r="DB50" s="30">
        <f>DB43+DB45+DB47+DB49</f>
        <v>647893097.11</v>
      </c>
    </row>
    <row r="51" spans="1:106" s="16" customFormat="1" ht="28.5" customHeight="1" hidden="1" outlineLevel="1">
      <c r="A51" s="23" t="s">
        <v>38</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c r="CR51" s="100"/>
      <c r="CS51" s="100"/>
      <c r="CT51" s="100"/>
      <c r="CU51" s="100"/>
      <c r="CV51" s="100"/>
      <c r="CW51" s="100"/>
      <c r="CX51" s="100"/>
      <c r="CY51" s="100"/>
      <c r="CZ51" s="100"/>
      <c r="DA51" s="100"/>
      <c r="DB51" s="101"/>
    </row>
    <row r="52" spans="1:106" s="16" customFormat="1" ht="59.25" customHeight="1" hidden="1" outlineLevel="1">
      <c r="A52" s="23" t="s">
        <v>40</v>
      </c>
      <c r="B52" s="25"/>
      <c r="C52" s="25"/>
      <c r="D52" s="25"/>
      <c r="E52" s="25"/>
      <c r="F52" s="25"/>
      <c r="G52" s="25"/>
      <c r="H52" s="25"/>
      <c r="I52" s="25"/>
      <c r="J52" s="25"/>
      <c r="K52" s="25"/>
      <c r="L52" s="25"/>
      <c r="M52" s="25"/>
      <c r="N52" s="25">
        <f>SUM(B52:M52)</f>
        <v>0</v>
      </c>
      <c r="O52" s="25">
        <v>2383357.7</v>
      </c>
      <c r="P52" s="25">
        <v>0</v>
      </c>
      <c r="Q52" s="25">
        <v>0</v>
      </c>
      <c r="R52" s="25">
        <v>0</v>
      </c>
      <c r="S52" s="25">
        <v>2950912.22</v>
      </c>
      <c r="T52" s="25">
        <v>0</v>
      </c>
      <c r="U52" s="25">
        <v>345606.37</v>
      </c>
      <c r="V52" s="25">
        <v>1215427</v>
      </c>
      <c r="W52" s="25">
        <v>732708.87</v>
      </c>
      <c r="X52" s="25">
        <v>675504.6</v>
      </c>
      <c r="Y52" s="25">
        <v>953167.61</v>
      </c>
      <c r="Z52" s="25">
        <v>1016511.47</v>
      </c>
      <c r="AA52" s="25">
        <f>SUM(O52:Z52)</f>
        <v>10273195.84</v>
      </c>
      <c r="AB52" s="25">
        <v>11074.41</v>
      </c>
      <c r="AC52" s="25">
        <v>2285785.5</v>
      </c>
      <c r="AD52" s="25">
        <v>10152.25</v>
      </c>
      <c r="AE52" s="25">
        <v>0</v>
      </c>
      <c r="AF52" s="25">
        <v>1308622.38</v>
      </c>
      <c r="AG52" s="25">
        <v>568076.02</v>
      </c>
      <c r="AH52" s="25">
        <v>0</v>
      </c>
      <c r="AI52" s="25">
        <v>457509.49</v>
      </c>
      <c r="AJ52" s="25">
        <v>0</v>
      </c>
      <c r="AK52" s="25">
        <v>0</v>
      </c>
      <c r="AL52" s="25">
        <v>962237.6</v>
      </c>
      <c r="AM52" s="25">
        <v>2958174.63</v>
      </c>
      <c r="AN52" s="25">
        <f>SUM(AB52:AM52)</f>
        <v>8561632.28</v>
      </c>
      <c r="AO52" s="25">
        <v>0</v>
      </c>
      <c r="AP52" s="25">
        <v>1973.65</v>
      </c>
      <c r="AQ52" s="25">
        <v>1349357.09</v>
      </c>
      <c r="AR52" s="25">
        <v>0</v>
      </c>
      <c r="AS52" s="25">
        <v>1181733.03</v>
      </c>
      <c r="AT52" s="25">
        <v>391528.19</v>
      </c>
      <c r="AU52" s="25">
        <v>954895.79</v>
      </c>
      <c r="AV52" s="25">
        <v>400043.34</v>
      </c>
      <c r="AW52" s="25">
        <v>0</v>
      </c>
      <c r="AX52" s="25">
        <v>947954.7</v>
      </c>
      <c r="AY52" s="25">
        <v>1010594.96</v>
      </c>
      <c r="AZ52" s="25">
        <v>628879.13</v>
      </c>
      <c r="BA52" s="25">
        <f>SUM(AO52:AZ52)</f>
        <v>6866959.88</v>
      </c>
      <c r="BB52" s="25">
        <f>8883.34-1284.16</f>
        <v>7599.18</v>
      </c>
      <c r="BC52" s="25">
        <v>512256.36</v>
      </c>
      <c r="BD52" s="25">
        <v>0</v>
      </c>
      <c r="BE52" s="25">
        <v>0</v>
      </c>
      <c r="BF52" s="25">
        <v>743876.03</v>
      </c>
      <c r="BG52" s="25">
        <v>0</v>
      </c>
      <c r="BH52" s="25">
        <v>216549.27</v>
      </c>
      <c r="BI52" s="25">
        <v>0</v>
      </c>
      <c r="BJ52" s="25">
        <v>0</v>
      </c>
      <c r="BK52" s="25">
        <v>0</v>
      </c>
      <c r="BL52" s="25">
        <v>652898.56</v>
      </c>
      <c r="BM52" s="25">
        <v>0</v>
      </c>
      <c r="BN52" s="25">
        <f>SUM(BB52:BM52)</f>
        <v>2133179.4000000004</v>
      </c>
      <c r="BO52" s="25">
        <v>0</v>
      </c>
      <c r="BP52" s="25">
        <v>0</v>
      </c>
      <c r="BQ52" s="25">
        <v>77523.19</v>
      </c>
      <c r="BR52" s="25">
        <v>0</v>
      </c>
      <c r="BS52" s="25">
        <v>0</v>
      </c>
      <c r="BT52" s="25">
        <v>80426.34</v>
      </c>
      <c r="BU52" s="25">
        <v>0</v>
      </c>
      <c r="BV52" s="25">
        <v>0</v>
      </c>
      <c r="BW52" s="25">
        <v>0</v>
      </c>
      <c r="BX52" s="25">
        <v>0</v>
      </c>
      <c r="BY52" s="25">
        <v>0</v>
      </c>
      <c r="BZ52" s="25">
        <v>0</v>
      </c>
      <c r="CA52" s="25">
        <f>SUM(BO52:BZ52)</f>
        <v>157949.53</v>
      </c>
      <c r="CB52" s="25">
        <v>0</v>
      </c>
      <c r="CC52" s="25">
        <v>0</v>
      </c>
      <c r="CD52" s="25">
        <v>0</v>
      </c>
      <c r="CE52" s="25">
        <v>0</v>
      </c>
      <c r="CF52" s="25">
        <v>0</v>
      </c>
      <c r="CG52" s="25">
        <v>0</v>
      </c>
      <c r="CH52" s="25">
        <v>0</v>
      </c>
      <c r="CI52" s="25">
        <v>0</v>
      </c>
      <c r="CJ52" s="25">
        <v>434948.18</v>
      </c>
      <c r="CK52" s="25">
        <v>0</v>
      </c>
      <c r="CL52" s="25">
        <v>0</v>
      </c>
      <c r="CM52" s="25">
        <v>0</v>
      </c>
      <c r="CN52" s="25">
        <f>SUM(CB52:CM52)</f>
        <v>434948.18</v>
      </c>
      <c r="CO52" s="25">
        <v>0</v>
      </c>
      <c r="CP52" s="25">
        <v>0</v>
      </c>
      <c r="CQ52" s="25">
        <v>0</v>
      </c>
      <c r="CR52" s="25">
        <v>0</v>
      </c>
      <c r="CS52" s="25"/>
      <c r="CT52" s="25"/>
      <c r="CU52" s="25"/>
      <c r="CV52" s="25"/>
      <c r="CW52" s="25"/>
      <c r="CX52" s="25"/>
      <c r="CY52" s="25"/>
      <c r="CZ52" s="25"/>
      <c r="DA52" s="25">
        <f>SUM(CO52:CZ52)</f>
        <v>0</v>
      </c>
      <c r="DB52" s="56">
        <f>N52+AA52+AN52+BA52+BN52+CA52+CN52</f>
        <v>28427865.11</v>
      </c>
    </row>
    <row r="53" spans="1:106" s="16" customFormat="1" ht="14.25" customHeight="1" hidden="1" outlineLevel="1" thickBot="1">
      <c r="A53" s="97"/>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9"/>
    </row>
    <row r="54" spans="1:106" s="16" customFormat="1" ht="13.5" collapsed="1" thickBot="1">
      <c r="A54" s="31" t="s">
        <v>31</v>
      </c>
      <c r="B54" s="32">
        <f aca="true" t="shared" si="23" ref="B54:AN54">B52</f>
        <v>0</v>
      </c>
      <c r="C54" s="32">
        <f t="shared" si="23"/>
        <v>0</v>
      </c>
      <c r="D54" s="32">
        <f t="shared" si="23"/>
        <v>0</v>
      </c>
      <c r="E54" s="32">
        <f t="shared" si="23"/>
        <v>0</v>
      </c>
      <c r="F54" s="32">
        <f t="shared" si="23"/>
        <v>0</v>
      </c>
      <c r="G54" s="32">
        <f t="shared" si="23"/>
        <v>0</v>
      </c>
      <c r="H54" s="32">
        <f t="shared" si="23"/>
        <v>0</v>
      </c>
      <c r="I54" s="32">
        <f t="shared" si="23"/>
        <v>0</v>
      </c>
      <c r="J54" s="32">
        <f t="shared" si="23"/>
        <v>0</v>
      </c>
      <c r="K54" s="32">
        <f t="shared" si="23"/>
        <v>0</v>
      </c>
      <c r="L54" s="32">
        <f t="shared" si="23"/>
        <v>0</v>
      </c>
      <c r="M54" s="32">
        <f t="shared" si="23"/>
        <v>0</v>
      </c>
      <c r="N54" s="32">
        <f t="shared" si="23"/>
        <v>0</v>
      </c>
      <c r="O54" s="32">
        <f t="shared" si="23"/>
        <v>2383357.7</v>
      </c>
      <c r="P54" s="32">
        <f t="shared" si="23"/>
        <v>0</v>
      </c>
      <c r="Q54" s="32">
        <f t="shared" si="23"/>
        <v>0</v>
      </c>
      <c r="R54" s="32">
        <f t="shared" si="23"/>
        <v>0</v>
      </c>
      <c r="S54" s="32">
        <f t="shared" si="23"/>
        <v>2950912.22</v>
      </c>
      <c r="T54" s="32">
        <f t="shared" si="23"/>
        <v>0</v>
      </c>
      <c r="U54" s="32">
        <f t="shared" si="23"/>
        <v>345606.37</v>
      </c>
      <c r="V54" s="32">
        <f t="shared" si="23"/>
        <v>1215427</v>
      </c>
      <c r="W54" s="32">
        <f t="shared" si="23"/>
        <v>732708.87</v>
      </c>
      <c r="X54" s="32">
        <f t="shared" si="23"/>
        <v>675504.6</v>
      </c>
      <c r="Y54" s="32">
        <f t="shared" si="23"/>
        <v>953167.61</v>
      </c>
      <c r="Z54" s="32">
        <f t="shared" si="23"/>
        <v>1016511.47</v>
      </c>
      <c r="AA54" s="32">
        <f t="shared" si="23"/>
        <v>10273195.84</v>
      </c>
      <c r="AB54" s="32">
        <f t="shared" si="23"/>
        <v>11074.41</v>
      </c>
      <c r="AC54" s="32">
        <f t="shared" si="23"/>
        <v>2285785.5</v>
      </c>
      <c r="AD54" s="32">
        <f t="shared" si="23"/>
        <v>10152.25</v>
      </c>
      <c r="AE54" s="32">
        <f t="shared" si="23"/>
        <v>0</v>
      </c>
      <c r="AF54" s="32">
        <f t="shared" si="23"/>
        <v>1308622.38</v>
      </c>
      <c r="AG54" s="32">
        <f t="shared" si="23"/>
        <v>568076.02</v>
      </c>
      <c r="AH54" s="32">
        <f t="shared" si="23"/>
        <v>0</v>
      </c>
      <c r="AI54" s="32">
        <f t="shared" si="23"/>
        <v>457509.49</v>
      </c>
      <c r="AJ54" s="32">
        <f t="shared" si="23"/>
        <v>0</v>
      </c>
      <c r="AK54" s="32">
        <f t="shared" si="23"/>
        <v>0</v>
      </c>
      <c r="AL54" s="32">
        <f t="shared" si="23"/>
        <v>962237.6</v>
      </c>
      <c r="AM54" s="32">
        <f t="shared" si="23"/>
        <v>2958174.63</v>
      </c>
      <c r="AN54" s="32">
        <f t="shared" si="23"/>
        <v>8561632.28</v>
      </c>
      <c r="AO54" s="32">
        <f aca="true" t="shared" si="24" ref="AO54:BA54">AO52</f>
        <v>0</v>
      </c>
      <c r="AP54" s="32">
        <f t="shared" si="24"/>
        <v>1973.65</v>
      </c>
      <c r="AQ54" s="32">
        <f t="shared" si="24"/>
        <v>1349357.09</v>
      </c>
      <c r="AR54" s="32">
        <f t="shared" si="24"/>
        <v>0</v>
      </c>
      <c r="AS54" s="32">
        <f t="shared" si="24"/>
        <v>1181733.03</v>
      </c>
      <c r="AT54" s="32">
        <f t="shared" si="24"/>
        <v>391528.19</v>
      </c>
      <c r="AU54" s="32">
        <f t="shared" si="24"/>
        <v>954895.79</v>
      </c>
      <c r="AV54" s="32">
        <f t="shared" si="24"/>
        <v>400043.34</v>
      </c>
      <c r="AW54" s="32">
        <f t="shared" si="24"/>
        <v>0</v>
      </c>
      <c r="AX54" s="32">
        <f t="shared" si="24"/>
        <v>947954.7</v>
      </c>
      <c r="AY54" s="32">
        <f t="shared" si="24"/>
        <v>1010594.96</v>
      </c>
      <c r="AZ54" s="32">
        <f t="shared" si="24"/>
        <v>628879.13</v>
      </c>
      <c r="BA54" s="32">
        <f t="shared" si="24"/>
        <v>6866959.88</v>
      </c>
      <c r="BB54" s="32">
        <f aca="true" t="shared" si="25" ref="BB54:BZ54">BB52</f>
        <v>7599.18</v>
      </c>
      <c r="BC54" s="32">
        <f t="shared" si="25"/>
        <v>512256.36</v>
      </c>
      <c r="BD54" s="32">
        <f t="shared" si="25"/>
        <v>0</v>
      </c>
      <c r="BE54" s="32">
        <f t="shared" si="25"/>
        <v>0</v>
      </c>
      <c r="BF54" s="32">
        <f t="shared" si="25"/>
        <v>743876.03</v>
      </c>
      <c r="BG54" s="32">
        <f t="shared" si="25"/>
        <v>0</v>
      </c>
      <c r="BH54" s="32">
        <f t="shared" si="25"/>
        <v>216549.27</v>
      </c>
      <c r="BI54" s="32">
        <f t="shared" si="25"/>
        <v>0</v>
      </c>
      <c r="BJ54" s="32">
        <f t="shared" si="25"/>
        <v>0</v>
      </c>
      <c r="BK54" s="32">
        <f t="shared" si="25"/>
        <v>0</v>
      </c>
      <c r="BL54" s="32">
        <f t="shared" si="25"/>
        <v>652898.56</v>
      </c>
      <c r="BM54" s="32">
        <f t="shared" si="25"/>
        <v>0</v>
      </c>
      <c r="BN54" s="32">
        <f t="shared" si="25"/>
        <v>2133179.4000000004</v>
      </c>
      <c r="BO54" s="32">
        <f t="shared" si="25"/>
        <v>0</v>
      </c>
      <c r="BP54" s="32">
        <f t="shared" si="25"/>
        <v>0</v>
      </c>
      <c r="BQ54" s="32">
        <f t="shared" si="25"/>
        <v>77523.19</v>
      </c>
      <c r="BR54" s="32">
        <f t="shared" si="25"/>
        <v>0</v>
      </c>
      <c r="BS54" s="32">
        <f t="shared" si="25"/>
        <v>0</v>
      </c>
      <c r="BT54" s="32">
        <f t="shared" si="25"/>
        <v>80426.34</v>
      </c>
      <c r="BU54" s="32">
        <f t="shared" si="25"/>
        <v>0</v>
      </c>
      <c r="BV54" s="32">
        <f t="shared" si="25"/>
        <v>0</v>
      </c>
      <c r="BW54" s="32">
        <f t="shared" si="25"/>
        <v>0</v>
      </c>
      <c r="BX54" s="32">
        <f t="shared" si="25"/>
        <v>0</v>
      </c>
      <c r="BY54" s="32">
        <f t="shared" si="25"/>
        <v>0</v>
      </c>
      <c r="BZ54" s="32">
        <f t="shared" si="25"/>
        <v>0</v>
      </c>
      <c r="CA54" s="32">
        <f>CA52</f>
        <v>157949.53</v>
      </c>
      <c r="CB54" s="32">
        <f>CB52</f>
        <v>0</v>
      </c>
      <c r="CC54" s="32">
        <f aca="true" t="shared" si="26" ref="CC54:CK54">CC52</f>
        <v>0</v>
      </c>
      <c r="CD54" s="32">
        <f t="shared" si="26"/>
        <v>0</v>
      </c>
      <c r="CE54" s="32">
        <f t="shared" si="26"/>
        <v>0</v>
      </c>
      <c r="CF54" s="32">
        <f t="shared" si="26"/>
        <v>0</v>
      </c>
      <c r="CG54" s="32">
        <f t="shared" si="26"/>
        <v>0</v>
      </c>
      <c r="CH54" s="32">
        <f t="shared" si="26"/>
        <v>0</v>
      </c>
      <c r="CI54" s="32">
        <f t="shared" si="26"/>
        <v>0</v>
      </c>
      <c r="CJ54" s="32">
        <f t="shared" si="26"/>
        <v>434948.18</v>
      </c>
      <c r="CK54" s="32">
        <f t="shared" si="26"/>
        <v>0</v>
      </c>
      <c r="CL54" s="32">
        <f>CL52</f>
        <v>0</v>
      </c>
      <c r="CM54" s="32">
        <f>CM52</f>
        <v>0</v>
      </c>
      <c r="CN54" s="32">
        <f>CN52</f>
        <v>434948.18</v>
      </c>
      <c r="CO54" s="32">
        <f>CO52</f>
        <v>0</v>
      </c>
      <c r="CP54" s="32">
        <f>CP52</f>
        <v>0</v>
      </c>
      <c r="CQ54" s="32">
        <f>CQ52</f>
        <v>0</v>
      </c>
      <c r="CR54" s="32">
        <f>CR52</f>
        <v>0</v>
      </c>
      <c r="CS54" s="32">
        <f>CS52</f>
        <v>0</v>
      </c>
      <c r="CT54" s="32"/>
      <c r="CU54" s="32"/>
      <c r="CV54" s="32"/>
      <c r="CW54" s="32"/>
      <c r="CX54" s="32"/>
      <c r="CY54" s="32"/>
      <c r="CZ54" s="32"/>
      <c r="DA54" s="32">
        <f>DA52</f>
        <v>0</v>
      </c>
      <c r="DB54" s="32">
        <f>DB52</f>
        <v>28427865.11</v>
      </c>
    </row>
    <row r="55" spans="1:106" s="16" customFormat="1" ht="27" customHeight="1" thickBot="1">
      <c r="A55" s="33" t="s">
        <v>18</v>
      </c>
      <c r="B55" s="47">
        <f aca="true" t="shared" si="27" ref="B55:AG55">SUM(B16,B38,B50,B54)</f>
        <v>0</v>
      </c>
      <c r="C55" s="47">
        <f t="shared" si="27"/>
        <v>0</v>
      </c>
      <c r="D55" s="47">
        <f t="shared" si="27"/>
        <v>0</v>
      </c>
      <c r="E55" s="47">
        <f t="shared" si="27"/>
        <v>0</v>
      </c>
      <c r="F55" s="47">
        <f t="shared" si="27"/>
        <v>0</v>
      </c>
      <c r="G55" s="47">
        <f t="shared" si="27"/>
        <v>0</v>
      </c>
      <c r="H55" s="47">
        <f t="shared" si="27"/>
        <v>0</v>
      </c>
      <c r="I55" s="47">
        <f t="shared" si="27"/>
        <v>0</v>
      </c>
      <c r="J55" s="47">
        <f t="shared" si="27"/>
        <v>0</v>
      </c>
      <c r="K55" s="47">
        <f t="shared" si="27"/>
        <v>0</v>
      </c>
      <c r="L55" s="47">
        <f t="shared" si="27"/>
        <v>37125912.88</v>
      </c>
      <c r="M55" s="47">
        <f t="shared" si="27"/>
        <v>8258.4</v>
      </c>
      <c r="N55" s="47">
        <f t="shared" si="27"/>
        <v>37134171.28</v>
      </c>
      <c r="O55" s="47">
        <f t="shared" si="27"/>
        <v>34101149.5</v>
      </c>
      <c r="P55" s="47">
        <f t="shared" si="27"/>
        <v>10278219.59</v>
      </c>
      <c r="Q55" s="47">
        <f t="shared" si="27"/>
        <v>83565.77</v>
      </c>
      <c r="R55" s="47">
        <f t="shared" si="27"/>
        <v>9925652.93</v>
      </c>
      <c r="S55" s="47">
        <f t="shared" si="27"/>
        <v>7066194.88</v>
      </c>
      <c r="T55" s="47">
        <f t="shared" si="27"/>
        <v>2438578.1799999997</v>
      </c>
      <c r="U55" s="47">
        <f t="shared" si="27"/>
        <v>51647070.53999999</v>
      </c>
      <c r="V55" s="47">
        <f t="shared" si="27"/>
        <v>15261945.910000002</v>
      </c>
      <c r="W55" s="47">
        <f t="shared" si="27"/>
        <v>8781473.559999999</v>
      </c>
      <c r="X55" s="47">
        <f t="shared" si="27"/>
        <v>25365923.380000003</v>
      </c>
      <c r="Y55" s="47">
        <f t="shared" si="27"/>
        <v>18954059.740000002</v>
      </c>
      <c r="Z55" s="47">
        <f t="shared" si="27"/>
        <v>15972789.77</v>
      </c>
      <c r="AA55" s="47">
        <f t="shared" si="27"/>
        <v>199876623.75</v>
      </c>
      <c r="AB55" s="47">
        <f t="shared" si="27"/>
        <v>21023327.830000002</v>
      </c>
      <c r="AC55" s="47">
        <f t="shared" si="27"/>
        <v>17750012.759999998</v>
      </c>
      <c r="AD55" s="47">
        <f t="shared" si="27"/>
        <v>14649647.71</v>
      </c>
      <c r="AE55" s="47">
        <f t="shared" si="27"/>
        <v>8032607.43</v>
      </c>
      <c r="AF55" s="47">
        <f t="shared" si="27"/>
        <v>26317444.779999997</v>
      </c>
      <c r="AG55" s="47">
        <f t="shared" si="27"/>
        <v>16410432.209999999</v>
      </c>
      <c r="AH55" s="47">
        <f aca="true" t="shared" si="28" ref="AH55:BM55">SUM(AH16,AH38,AH50,AH54)</f>
        <v>13689261.01</v>
      </c>
      <c r="AI55" s="47">
        <f t="shared" si="28"/>
        <v>14974806.650000002</v>
      </c>
      <c r="AJ55" s="47">
        <f t="shared" si="28"/>
        <v>14105120.19</v>
      </c>
      <c r="AK55" s="47">
        <f t="shared" si="28"/>
        <v>14902947.990000002</v>
      </c>
      <c r="AL55" s="47">
        <f t="shared" si="28"/>
        <v>34193869.03999999</v>
      </c>
      <c r="AM55" s="47">
        <f t="shared" si="28"/>
        <v>56703510.27</v>
      </c>
      <c r="AN55" s="47">
        <f t="shared" si="28"/>
        <v>252752987.86999997</v>
      </c>
      <c r="AO55" s="47">
        <f t="shared" si="28"/>
        <v>23530813.22</v>
      </c>
      <c r="AP55" s="47">
        <f t="shared" si="28"/>
        <v>26426024.419999994</v>
      </c>
      <c r="AQ55" s="47">
        <f t="shared" si="28"/>
        <v>40989323.49</v>
      </c>
      <c r="AR55" s="47">
        <f t="shared" si="28"/>
        <v>35219445.57</v>
      </c>
      <c r="AS55" s="47">
        <f t="shared" si="28"/>
        <v>34274683.300000004</v>
      </c>
      <c r="AT55" s="47">
        <f t="shared" si="28"/>
        <v>29863523.429999996</v>
      </c>
      <c r="AU55" s="47">
        <f t="shared" si="28"/>
        <v>27175052.009999998</v>
      </c>
      <c r="AV55" s="47">
        <f t="shared" si="28"/>
        <v>40806553.05</v>
      </c>
      <c r="AW55" s="47">
        <f t="shared" si="28"/>
        <v>31315119.46</v>
      </c>
      <c r="AX55" s="47">
        <f t="shared" si="28"/>
        <v>41939963.13</v>
      </c>
      <c r="AY55" s="47">
        <f t="shared" si="28"/>
        <v>69059124.81999998</v>
      </c>
      <c r="AZ55" s="47">
        <f t="shared" si="28"/>
        <v>64977314.21</v>
      </c>
      <c r="BA55" s="47">
        <f t="shared" si="28"/>
        <v>465576940.11</v>
      </c>
      <c r="BB55" s="47">
        <f t="shared" si="28"/>
        <v>56945340.02</v>
      </c>
      <c r="BC55" s="47">
        <f t="shared" si="28"/>
        <v>63530700.24</v>
      </c>
      <c r="BD55" s="47">
        <f t="shared" si="28"/>
        <v>90412151.55</v>
      </c>
      <c r="BE55" s="47">
        <f t="shared" si="28"/>
        <v>31196974.770000003</v>
      </c>
      <c r="BF55" s="47">
        <f t="shared" si="28"/>
        <v>36138044.94</v>
      </c>
      <c r="BG55" s="47">
        <f t="shared" si="28"/>
        <v>33924576.79</v>
      </c>
      <c r="BH55" s="47">
        <f t="shared" si="28"/>
        <v>32541952.580000002</v>
      </c>
      <c r="BI55" s="47">
        <f t="shared" si="28"/>
        <v>45190118.449999996</v>
      </c>
      <c r="BJ55" s="47">
        <f t="shared" si="28"/>
        <v>46848581</v>
      </c>
      <c r="BK55" s="47">
        <f t="shared" si="28"/>
        <v>38020313.800000004</v>
      </c>
      <c r="BL55" s="47">
        <f t="shared" si="28"/>
        <v>50304175.52</v>
      </c>
      <c r="BM55" s="47">
        <f t="shared" si="28"/>
        <v>65863995.59</v>
      </c>
      <c r="BN55" s="47">
        <f aca="true" t="shared" si="29" ref="BN55:CA55">SUM(BN16,BN38,BN50,BN54)</f>
        <v>590916925.25</v>
      </c>
      <c r="BO55" s="47">
        <f t="shared" si="29"/>
        <v>48916592.080000006</v>
      </c>
      <c r="BP55" s="47">
        <f t="shared" si="29"/>
        <v>83731233.69999999</v>
      </c>
      <c r="BQ55" s="47">
        <f t="shared" si="29"/>
        <v>82825259.7</v>
      </c>
      <c r="BR55" s="47">
        <f t="shared" si="29"/>
        <v>48206682.27</v>
      </c>
      <c r="BS55" s="47">
        <f t="shared" si="29"/>
        <v>33010778.029999997</v>
      </c>
      <c r="BT55" s="47">
        <f t="shared" si="29"/>
        <v>41988319.470000006</v>
      </c>
      <c r="BU55" s="47">
        <f t="shared" si="29"/>
        <v>55761621.06</v>
      </c>
      <c r="BV55" s="47">
        <f t="shared" si="29"/>
        <v>45105496.17</v>
      </c>
      <c r="BW55" s="47">
        <f t="shared" si="29"/>
        <v>29317934.049999997</v>
      </c>
      <c r="BX55" s="47">
        <f t="shared" si="29"/>
        <v>34450188.12</v>
      </c>
      <c r="BY55" s="47">
        <f t="shared" si="29"/>
        <v>61216700.87999999</v>
      </c>
      <c r="BZ55" s="47">
        <f t="shared" si="29"/>
        <v>47390927.989999995</v>
      </c>
      <c r="CA55" s="47">
        <f t="shared" si="29"/>
        <v>611921733.52</v>
      </c>
      <c r="CB55" s="47">
        <f aca="true" t="shared" si="30" ref="CB55:CR55">CB16+CB38+CB50+CB54</f>
        <v>41741384.4</v>
      </c>
      <c r="CC55" s="47">
        <f t="shared" si="30"/>
        <v>40870751.83</v>
      </c>
      <c r="CD55" s="47">
        <f t="shared" si="30"/>
        <v>44929597.13999999</v>
      </c>
      <c r="CE55" s="47">
        <f t="shared" si="30"/>
        <v>41321699.739999995</v>
      </c>
      <c r="CF55" s="47">
        <f t="shared" si="30"/>
        <v>39721970.160000004</v>
      </c>
      <c r="CG55" s="47">
        <f t="shared" si="30"/>
        <v>44591411.919999994</v>
      </c>
      <c r="CH55" s="47">
        <f t="shared" si="30"/>
        <v>19331091.99</v>
      </c>
      <c r="CI55" s="47">
        <f t="shared" si="30"/>
        <v>31013319.94</v>
      </c>
      <c r="CJ55" s="47">
        <f t="shared" si="30"/>
        <v>74850081.9</v>
      </c>
      <c r="CK55" s="47">
        <f t="shared" si="30"/>
        <v>39025209.379999995</v>
      </c>
      <c r="CL55" s="47">
        <f t="shared" si="30"/>
        <v>42182583.22</v>
      </c>
      <c r="CM55" s="47">
        <f t="shared" si="30"/>
        <v>62863289.599999994</v>
      </c>
      <c r="CN55" s="47">
        <f>CN16+CN38+CN50+CN54+CN41</f>
        <v>522455360.19000006</v>
      </c>
      <c r="CO55" s="47">
        <f t="shared" si="30"/>
        <v>25295203.28</v>
      </c>
      <c r="CP55" s="47">
        <f t="shared" si="30"/>
        <v>45373747.28</v>
      </c>
      <c r="CQ55" s="47">
        <f t="shared" si="30"/>
        <v>44828533.91</v>
      </c>
      <c r="CR55" s="47">
        <f t="shared" si="30"/>
        <v>34696477.190000005</v>
      </c>
      <c r="CS55" s="47"/>
      <c r="CT55" s="47"/>
      <c r="CU55" s="47"/>
      <c r="CV55" s="47"/>
      <c r="CW55" s="47"/>
      <c r="CX55" s="47"/>
      <c r="CY55" s="47"/>
      <c r="CZ55" s="47"/>
      <c r="DA55" s="47">
        <f>DA16+DA38+DA50+DA54+DA41</f>
        <v>152707283.86</v>
      </c>
      <c r="DB55" s="34">
        <f>SUM(DB16,DB19,DB38,DB41,DB50,DB54)</f>
        <v>2833342025.830001</v>
      </c>
    </row>
    <row r="56" s="16" customFormat="1" ht="12.75"/>
    <row r="57" s="16" customFormat="1" ht="12.75"/>
    <row r="58" s="16" customFormat="1" ht="12.75"/>
    <row r="59" s="16" customFormat="1" ht="12.75">
      <c r="DB59" s="37"/>
    </row>
    <row r="60" s="16" customFormat="1" ht="12.75"/>
    <row r="61" s="16" customFormat="1" ht="12.75"/>
    <row r="62" s="16" customFormat="1" ht="12.75"/>
    <row r="63" s="16" customFormat="1" ht="12.75"/>
    <row r="64" s="16" customFormat="1" ht="12.75">
      <c r="DB64" s="37"/>
    </row>
    <row r="65" s="16" customFormat="1" ht="12.75"/>
    <row r="66" s="16" customFormat="1" ht="12.75"/>
    <row r="67" s="16" customFormat="1" ht="12.75"/>
    <row r="68" s="16" customFormat="1" ht="12.75"/>
    <row r="69" s="16" customFormat="1" ht="12.75"/>
    <row r="70" s="16" customFormat="1" ht="12.75"/>
    <row r="71" s="16" customFormat="1" ht="12.75"/>
    <row r="72" s="16" customFormat="1" ht="12.75"/>
    <row r="73" s="16" customFormat="1" ht="12.75"/>
    <row r="74" s="16" customFormat="1" ht="12.75"/>
    <row r="75" s="16" customFormat="1" ht="12.75"/>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row r="268" s="16" customFormat="1" ht="12.75"/>
    <row r="269" s="16" customFormat="1" ht="12.75"/>
    <row r="270" s="16" customFormat="1" ht="12.75"/>
    <row r="271" s="16" customFormat="1" ht="12.75"/>
    <row r="272" s="16" customFormat="1" ht="12.75"/>
    <row r="273" s="16" customFormat="1" ht="12.75"/>
  </sheetData>
  <sheetProtection/>
  <mergeCells count="24">
    <mergeCell ref="B17:DB17"/>
    <mergeCell ref="B39:DB39"/>
    <mergeCell ref="A14:DB14"/>
    <mergeCell ref="A26:DB26"/>
    <mergeCell ref="A24:DB24"/>
    <mergeCell ref="A34:DB34"/>
    <mergeCell ref="A32:DB32"/>
    <mergeCell ref="A30:DB30"/>
    <mergeCell ref="A53:DB53"/>
    <mergeCell ref="A48:DB48"/>
    <mergeCell ref="B51:DB51"/>
    <mergeCell ref="A22:DB22"/>
    <mergeCell ref="A28:DB28"/>
    <mergeCell ref="B20:DB20"/>
    <mergeCell ref="A46:DB46"/>
    <mergeCell ref="B42:DB42"/>
    <mergeCell ref="A44:DB44"/>
    <mergeCell ref="A36:DB36"/>
    <mergeCell ref="A1:DB1"/>
    <mergeCell ref="A6:DB6"/>
    <mergeCell ref="A12:DB12"/>
    <mergeCell ref="B4:DB4"/>
    <mergeCell ref="A8:DB8"/>
    <mergeCell ref="A10:DB10"/>
  </mergeCells>
  <printOptions/>
  <pageMargins left="0.75" right="0.75" top="1" bottom="1" header="0.5" footer="0.5"/>
  <pageSetup fitToHeight="1" fitToWidth="1" horizontalDpi="300" verticalDpi="300" orientation="portrait" paperSize="9" scale="53" r:id="rId1"/>
  <customProperties>
    <customPr name="_pios_id" r:id="rId2"/>
  </customProperties>
</worksheet>
</file>

<file path=xl/worksheets/sheet3.xml><?xml version="1.0" encoding="utf-8"?>
<worksheet xmlns="http://schemas.openxmlformats.org/spreadsheetml/2006/main" xmlns:r="http://schemas.openxmlformats.org/officeDocument/2006/relationships">
  <dimension ref="A1:G14"/>
  <sheetViews>
    <sheetView zoomScale="110" zoomScaleNormal="110" zoomScalePageLayoutView="0" workbookViewId="0" topLeftCell="A1">
      <selection activeCell="A3" sqref="A3:B3"/>
    </sheetView>
  </sheetViews>
  <sheetFormatPr defaultColWidth="9.140625" defaultRowHeight="12.75"/>
  <cols>
    <col min="1" max="1" width="24.8515625" style="0" customWidth="1"/>
    <col min="2" max="2" width="27.8515625" style="0" customWidth="1"/>
    <col min="3" max="3" width="22.140625" style="0" customWidth="1"/>
    <col min="4" max="4" width="12.57421875" style="0" customWidth="1"/>
  </cols>
  <sheetData>
    <row r="1" spans="1:7" ht="15.75">
      <c r="A1" s="102" t="s">
        <v>101</v>
      </c>
      <c r="B1" s="102"/>
      <c r="C1" s="41"/>
      <c r="D1" s="41"/>
      <c r="E1" s="41"/>
      <c r="F1" s="41"/>
      <c r="G1" s="41"/>
    </row>
    <row r="2" spans="1:2" ht="12.75">
      <c r="A2" s="103"/>
      <c r="B2" s="103"/>
    </row>
    <row r="3" spans="1:2" ht="24" customHeight="1">
      <c r="A3" s="45" t="s">
        <v>19</v>
      </c>
      <c r="B3" s="43">
        <f>'saņemts 2014-2020'!D42-'izmaksāts 2014-2020'!DB16</f>
        <v>-3789033.2599999905</v>
      </c>
    </row>
    <row r="4" spans="1:2" ht="24" customHeight="1">
      <c r="A4" s="45" t="s">
        <v>94</v>
      </c>
      <c r="B4" s="43">
        <f>'saņemts 2014-2020'!D48-'izmaksāts 2014-2020'!DB19</f>
        <v>3503848.2399999998</v>
      </c>
    </row>
    <row r="5" spans="1:2" ht="24" customHeight="1">
      <c r="A5" s="45" t="s">
        <v>34</v>
      </c>
      <c r="B5" s="43">
        <f>'saņemts 2014-2020'!D125-'izmaksāts 2014-2020'!DB38</f>
        <v>182035492.6599996</v>
      </c>
    </row>
    <row r="6" spans="1:2" ht="24" customHeight="1">
      <c r="A6" s="45" t="s">
        <v>95</v>
      </c>
      <c r="B6" s="43">
        <f>'saņemts 2014-2020'!D131-'izmaksāts 2014-2020'!DB41</f>
        <v>28627051.859999996</v>
      </c>
    </row>
    <row r="7" spans="1:2" ht="24" customHeight="1">
      <c r="A7" s="45" t="s">
        <v>35</v>
      </c>
      <c r="B7" s="43">
        <f>'saņemts 2014-2020'!D87-'izmaksāts 2014-2020'!DB50</f>
        <v>122398972.67000008</v>
      </c>
    </row>
    <row r="8" spans="1:2" ht="24" customHeight="1">
      <c r="A8" s="45" t="s">
        <v>36</v>
      </c>
      <c r="B8" s="43">
        <f>'saņemts 2014-2020'!D149-'izmaksāts 2014-2020'!DB54</f>
        <v>582773.890000008</v>
      </c>
    </row>
    <row r="9" spans="1:2" ht="24" customHeight="1">
      <c r="A9" s="44" t="s">
        <v>20</v>
      </c>
      <c r="B9" s="42">
        <f>B3+B5+B7+B8</f>
        <v>301228205.9599997</v>
      </c>
    </row>
    <row r="12" spans="1:2" ht="12" customHeight="1">
      <c r="A12" s="104" t="s">
        <v>21</v>
      </c>
      <c r="B12" s="104"/>
    </row>
    <row r="13" spans="1:2" ht="12.75">
      <c r="A13" s="104"/>
      <c r="B13" s="104"/>
    </row>
    <row r="14" spans="1:2" ht="12.75">
      <c r="A14" s="104"/>
      <c r="B14" s="104"/>
    </row>
  </sheetData>
  <sheetProtection/>
  <mergeCells count="2">
    <mergeCell ref="A1:B2"/>
    <mergeCell ref="A12:B14"/>
  </mergeCells>
  <printOptions/>
  <pageMargins left="0.7" right="0.7" top="0.75" bottom="0.75" header="0.3" footer="0.3"/>
  <pageSetup horizontalDpi="600" verticalDpi="600" orientation="portrait" paperSize="9"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Baiba Svīķe</cp:lastModifiedBy>
  <cp:lastPrinted>2017-04-05T10:43:25Z</cp:lastPrinted>
  <dcterms:created xsi:type="dcterms:W3CDTF">2008-04-08T06:38:59Z</dcterms:created>
  <dcterms:modified xsi:type="dcterms:W3CDTF">2022-05-17T06:57:27Z</dcterms:modified>
  <cp:category/>
  <cp:version/>
  <cp:contentType/>
  <cp:contentStatus/>
</cp:coreProperties>
</file>