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90" windowWidth="13740" windowHeight="7665" activeTab="0"/>
  </bookViews>
  <sheets>
    <sheet name="kopbudzet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0">'10'!$A$1:$G$104</definedName>
    <definedName name="_xlnm.Print_Area" localSheetId="11">'11'!$A$1:$G$65</definedName>
    <definedName name="_xlnm.Print_Area" localSheetId="12">'12'!$A$1:$G$61</definedName>
    <definedName name="_xlnm.Print_Area" localSheetId="8">'8'!$B$1:$F$58</definedName>
    <definedName name="_xlnm.Print_Area" localSheetId="9">'9'!$A$1:$H$107</definedName>
    <definedName name="_xlnm.Print_Titles" localSheetId="13">'13'!$9:$9</definedName>
    <definedName name="_xlnm.Print_Titles" localSheetId="14">'14'!$10:$10</definedName>
  </definedNames>
  <calcPr fullCalcOnLoad="1"/>
</workbook>
</file>

<file path=xl/sharedStrings.xml><?xml version="1.0" encoding="utf-8"?>
<sst xmlns="http://schemas.openxmlformats.org/spreadsheetml/2006/main" count="2086" uniqueCount="913">
  <si>
    <t xml:space="preserve">           Valsts kases oficiālais mēneša pārskats</t>
  </si>
  <si>
    <t>6.tabula</t>
  </si>
  <si>
    <t xml:space="preserve">                                       Valsts speciālā budžeta izdevumi pa ministrijām </t>
  </si>
  <si>
    <t xml:space="preserve">                                                                   (1998.gada janvāris - jūlijs)</t>
  </si>
  <si>
    <t>(tūkst.latu)</t>
  </si>
  <si>
    <t>Rādītāji</t>
  </si>
  <si>
    <t>Likumā apstiprinā-tais gada plāns</t>
  </si>
  <si>
    <t>Finansēša-nas plāns pārskata periodam*</t>
  </si>
  <si>
    <t>Izpilde no gada sākuma</t>
  </si>
  <si>
    <t>Izpilde % pret gada plānu       (4/2)</t>
  </si>
  <si>
    <t>Izpilde % pret finansēšanas plānu pārskata periodam   (4/3)</t>
  </si>
  <si>
    <t>Finansēša-nas plāns jūlija mēnesim*</t>
  </si>
  <si>
    <t>Jūlija izpilde</t>
  </si>
  <si>
    <t>Izpilde % pret finansēšanas plānu        (8/7)</t>
  </si>
  <si>
    <t xml:space="preserve">        Izdevumi - kopā </t>
  </si>
  <si>
    <t xml:space="preserve">        Uzturēšanas izdevumi</t>
  </si>
  <si>
    <t xml:space="preserve">        Izdevumi kapitālieguldījumiem</t>
  </si>
  <si>
    <t xml:space="preserve">Labklājības ministrija </t>
  </si>
  <si>
    <t xml:space="preserve">  Valsts speciālais veselības aprūpes budžets</t>
  </si>
  <si>
    <t xml:space="preserve">Sociālā apdrošināšana </t>
  </si>
  <si>
    <t xml:space="preserve"> Valsts pensiju speciālais budžets</t>
  </si>
  <si>
    <t xml:space="preserve"> Nodarbinātības speciālais budžets</t>
  </si>
  <si>
    <t xml:space="preserve"> Darba negadījumu speciālais budžets</t>
  </si>
  <si>
    <t xml:space="preserve"> Invaliditātes,maternitātes un slimības speciālais budžets</t>
  </si>
  <si>
    <t xml:space="preserve"> Valsts sociālās apdrošināšanas aģentūra</t>
  </si>
  <si>
    <t xml:space="preserve">Vides aizsardzības un reģionālās attīstības ministrija </t>
  </si>
  <si>
    <t xml:space="preserve">  Vides aizsardzības fonds</t>
  </si>
  <si>
    <t xml:space="preserve">  Skrundas RLS zemes nomas maksa</t>
  </si>
  <si>
    <t>Satiksmes ministrija</t>
  </si>
  <si>
    <t xml:space="preserve">  Valsts autoceļu fonds</t>
  </si>
  <si>
    <t xml:space="preserve">        Izdevumi kapitālieguldļjumiem</t>
  </si>
  <si>
    <t xml:space="preserve">  Ostu attīstības fonds</t>
  </si>
  <si>
    <t xml:space="preserve">  Lidostu nodeva</t>
  </si>
  <si>
    <t>Ekonomikas ministrija</t>
  </si>
  <si>
    <t xml:space="preserve">  Valsts īpašuma privatizācijas fonds</t>
  </si>
  <si>
    <t xml:space="preserve">  Centrālā dzīvojamo māju privatizācijas komisija </t>
  </si>
  <si>
    <t>Finansu ministrija</t>
  </si>
  <si>
    <t xml:space="preserve">Transportlīdzekļu īpašnieku apdrošināšanas garantijas fonds </t>
  </si>
  <si>
    <t>Finansēša-nas plāns pārskata periodam</t>
  </si>
  <si>
    <t>Finansēša-nas plāns jūlija mēnesim</t>
  </si>
  <si>
    <t>Jūlija  izpilde</t>
  </si>
  <si>
    <t>Transportlīdzekļu īpašnieku apdrošināšanas apdrošinājuma ņēmēju interešu aizsardzības fonds</t>
  </si>
  <si>
    <t>Ceļu satiksmes negadījumu novēršana un profilakse</t>
  </si>
  <si>
    <t>Izglītības un zinātnes ministrija</t>
  </si>
  <si>
    <t xml:space="preserve">  Speciālais budžets sporta vajadzībām</t>
  </si>
  <si>
    <t>Kultūras ministrija</t>
  </si>
  <si>
    <t xml:space="preserve">  Speciālais budžets kultūras vajadzībām</t>
  </si>
  <si>
    <t>Zemkopības ministrija</t>
  </si>
  <si>
    <t xml:space="preserve">  Zivju fonds</t>
  </si>
  <si>
    <t xml:space="preserve">  Mežsaimniecības attīstības fonds</t>
  </si>
  <si>
    <t>Radio un televīzijas padome</t>
  </si>
  <si>
    <t>Saņemtie dāvinājumi un 
ziedojumi **</t>
  </si>
  <si>
    <t>*-nav iekļauta "Valsts sociālās apdrošināšanas aģentūra"</t>
  </si>
  <si>
    <t>**-nav iekļautas Valsts īpašuma privatizācijas fonda iemaksas</t>
  </si>
  <si>
    <t xml:space="preserve">    un iemaksas pamatbudžetam</t>
  </si>
  <si>
    <t>Valsts kases pārvaldnieks _______________________________________</t>
  </si>
  <si>
    <t>A.Veiss</t>
  </si>
  <si>
    <t>Valsts kase / Pārskatu departaments</t>
  </si>
  <si>
    <t>17.08.1998.g.</t>
  </si>
  <si>
    <t xml:space="preserve">                     Valsts kases oficiālais mēneša pārskats</t>
  </si>
  <si>
    <t xml:space="preserve">                    Valsts kases oficiālais mēneša pārskats</t>
  </si>
  <si>
    <t>10.tabula</t>
  </si>
  <si>
    <t xml:space="preserve">Pašvaldību pamatbudžeta izdevumi pēc ekonomiskās klasifikācijas </t>
  </si>
  <si>
    <t>( 1998. gada janvāris - jūlijs )</t>
  </si>
  <si>
    <t xml:space="preserve">                                                                 (tūkst.latu)</t>
  </si>
  <si>
    <t>Rindas kods</t>
  </si>
  <si>
    <t>Gada plāns</t>
  </si>
  <si>
    <t>Izpilde % pret gada plānu (3/4)</t>
  </si>
  <si>
    <t>Data</t>
  </si>
  <si>
    <t>nosaukums</t>
  </si>
  <si>
    <t>rinda</t>
  </si>
  <si>
    <t>NPK</t>
  </si>
  <si>
    <t>Sum of PLANS</t>
  </si>
  <si>
    <t>Sum of IZPILDE</t>
  </si>
  <si>
    <t>Sum of PROC2</t>
  </si>
  <si>
    <t>Sum of TEKMEN</t>
  </si>
  <si>
    <t>I Kopā ieņēmumi (II+V)</t>
  </si>
  <si>
    <t>01</t>
  </si>
  <si>
    <t>1</t>
  </si>
  <si>
    <t>II Nodokļu un nenodokļu ieņēmumi (III+IV)</t>
  </si>
  <si>
    <t>03</t>
  </si>
  <si>
    <t>2</t>
  </si>
  <si>
    <t>III Nodokļu ieņēmumi</t>
  </si>
  <si>
    <t>05</t>
  </si>
  <si>
    <t>3</t>
  </si>
  <si>
    <t>Iedzīvotāju ienākuma nodoklis</t>
  </si>
  <si>
    <t>07</t>
  </si>
  <si>
    <t>4</t>
  </si>
  <si>
    <t>Zemes nodoklis</t>
  </si>
  <si>
    <t>09</t>
  </si>
  <si>
    <t>5</t>
  </si>
  <si>
    <t>Īpašuma nodoklis</t>
  </si>
  <si>
    <t>11</t>
  </si>
  <si>
    <t>6</t>
  </si>
  <si>
    <t>Iekšējie nodokļi par pakalpojumiem un precēm</t>
  </si>
  <si>
    <t>13</t>
  </si>
  <si>
    <t>7</t>
  </si>
  <si>
    <t>IV Nenodokļu ieņēmumi</t>
  </si>
  <si>
    <t>15</t>
  </si>
  <si>
    <t>8</t>
  </si>
  <si>
    <t>Ieņēmumi no uzņēmējdarbības un īpašuma</t>
  </si>
  <si>
    <t>17</t>
  </si>
  <si>
    <t>9</t>
  </si>
  <si>
    <t>Nodevas un maksājumi</t>
  </si>
  <si>
    <t>19</t>
  </si>
  <si>
    <t>10</t>
  </si>
  <si>
    <t>Maksājumi par budžeta iestāžu sniegtajiem maksas pakalpojumiem</t>
  </si>
  <si>
    <t>21</t>
  </si>
  <si>
    <t>Sodi un sankcijas</t>
  </si>
  <si>
    <t>23</t>
  </si>
  <si>
    <t>12</t>
  </si>
  <si>
    <t>Pārējie nenodokļu ieņēmumi</t>
  </si>
  <si>
    <t>25</t>
  </si>
  <si>
    <t>Ieņēmumi no valsts(pašvaldības)nekustamā īpašuma pārdošanas</t>
  </si>
  <si>
    <t>27</t>
  </si>
  <si>
    <t>14</t>
  </si>
  <si>
    <t>Ieņēmumi no zemes īpašuma pārdošanas</t>
  </si>
  <si>
    <t>29</t>
  </si>
  <si>
    <t>V Saņemtie maksājumi</t>
  </si>
  <si>
    <t>31</t>
  </si>
  <si>
    <t>16</t>
  </si>
  <si>
    <t>Norēķini ar pašvaldību budžetiem</t>
  </si>
  <si>
    <t>33</t>
  </si>
  <si>
    <t>Norēķini ar citu pašvaldību izglītības iestāžu sniegtiem pakalpojumiem</t>
  </si>
  <si>
    <t>35</t>
  </si>
  <si>
    <t>18</t>
  </si>
  <si>
    <t>Norēķini ar citu pašvaldību sociālās palīdzības iestāžu sniegtiem pakalpojumiem</t>
  </si>
  <si>
    <t>37</t>
  </si>
  <si>
    <t>Pārējie norēķini</t>
  </si>
  <si>
    <t>39</t>
  </si>
  <si>
    <t>20</t>
  </si>
  <si>
    <t>Maksājumi no valsts budžeta</t>
  </si>
  <si>
    <t>41</t>
  </si>
  <si>
    <t>Dotācijas</t>
  </si>
  <si>
    <t>43</t>
  </si>
  <si>
    <t>22</t>
  </si>
  <si>
    <t>Mērķdotācijas</t>
  </si>
  <si>
    <t>45</t>
  </si>
  <si>
    <t>Maksājumi no finansu izlīdzināšanas fonda pašvaldību budžetiem</t>
  </si>
  <si>
    <t>47</t>
  </si>
  <si>
    <t>24</t>
  </si>
  <si>
    <t>49</t>
  </si>
  <si>
    <t>51</t>
  </si>
  <si>
    <t>26</t>
  </si>
  <si>
    <t>t.sk. mērķdotācija teritoriālplānošanai par 1996.gadu</t>
  </si>
  <si>
    <t>53</t>
  </si>
  <si>
    <t>I Kopā izdevumi (II+III)</t>
  </si>
  <si>
    <t>02</t>
  </si>
  <si>
    <t>28</t>
  </si>
  <si>
    <t>II Izdevumi pēc valdības funkcijām</t>
  </si>
  <si>
    <t>04</t>
  </si>
  <si>
    <t>Izpildvaras un likumdošanas varas institūcijas</t>
  </si>
  <si>
    <t>06</t>
  </si>
  <si>
    <t>30</t>
  </si>
  <si>
    <t>Aizsardzība</t>
  </si>
  <si>
    <t>08</t>
  </si>
  <si>
    <t>Sabiedriskā kārtība un drošība,tiesību aizsardzība</t>
  </si>
  <si>
    <t>32</t>
  </si>
  <si>
    <t>Izglītība</t>
  </si>
  <si>
    <t>Veselības aprūpe</t>
  </si>
  <si>
    <t>34</t>
  </si>
  <si>
    <t>Sociālā apdrošināšana un sociālā nodrošināšana</t>
  </si>
  <si>
    <t>t.sk. Pabalsts un palīdzība trūcīgiem iedzīvotājiem</t>
  </si>
  <si>
    <t>36</t>
  </si>
  <si>
    <t>Dzīvokļu un komunālā saimniecība,vides aizsardzība</t>
  </si>
  <si>
    <t>Brīvais laiks,sports,kultūra un reliģija</t>
  </si>
  <si>
    <t>38</t>
  </si>
  <si>
    <t>Kurināmā un enerģētikas dienesti un pasākumi</t>
  </si>
  <si>
    <t>Lauksaimniecība(zemkopība),mežkopība un zvejniecība</t>
  </si>
  <si>
    <t>40</t>
  </si>
  <si>
    <t>Iegūstošā rūpniecība,rūpniecība,celtniecība,derīgie izrakteņi</t>
  </si>
  <si>
    <t>Transports,sakari</t>
  </si>
  <si>
    <t>42</t>
  </si>
  <si>
    <t>Pārējā ekonomiskā darbība un dienesti</t>
  </si>
  <si>
    <t>Valsts iekšējā parāda procentu nomaksa</t>
  </si>
  <si>
    <t>44</t>
  </si>
  <si>
    <t>Valsts ārējā parāda nomaksa</t>
  </si>
  <si>
    <t>Pārējie izdevumi,kas nav klasif.citās pamatfunkcijās,t.s.neparedz.izd.</t>
  </si>
  <si>
    <t>46</t>
  </si>
  <si>
    <t>III Norēķini</t>
  </si>
  <si>
    <t>48</t>
  </si>
  <si>
    <t>Norēķini par citu pašvaldību izgl.iestāžu sniegtiem pakalpojumiem</t>
  </si>
  <si>
    <t>Norēķini par citu pašvaldību soc.palīdz.iestāžu sniegtiem pakalpojumiem</t>
  </si>
  <si>
    <t>50</t>
  </si>
  <si>
    <t>Maksājumi izlīdzināšanas fondam</t>
  </si>
  <si>
    <t>52</t>
  </si>
  <si>
    <t>t.sk. maksājumi par 1997.gadu</t>
  </si>
  <si>
    <t xml:space="preserve">       maksājumi par 1996.gadu</t>
  </si>
  <si>
    <t>54</t>
  </si>
  <si>
    <t>1.Izdevumi  kopā (1.1. +1.2. +1.3.)</t>
  </si>
  <si>
    <t>56</t>
  </si>
  <si>
    <t>55</t>
  </si>
  <si>
    <t>1.1. Uzturēšanas izdevumi</t>
  </si>
  <si>
    <t>58</t>
  </si>
  <si>
    <t xml:space="preserve">Atalgojumi </t>
  </si>
  <si>
    <t>60</t>
  </si>
  <si>
    <t>57</t>
  </si>
  <si>
    <t xml:space="preserve">Valsts sociālāis apdrošināšanas obligātās iemaksas </t>
  </si>
  <si>
    <t>62</t>
  </si>
  <si>
    <t>Preču un pakalpojumu apmaksa</t>
  </si>
  <si>
    <t>64</t>
  </si>
  <si>
    <t>59</t>
  </si>
  <si>
    <t xml:space="preserve">Maksājumi par aizņēmumiem un kredītiem </t>
  </si>
  <si>
    <t>66</t>
  </si>
  <si>
    <t>Subsīdijas un dotācijas</t>
  </si>
  <si>
    <t>1.2. Izdevumi kapitālieguldījumiem</t>
  </si>
  <si>
    <t>68</t>
  </si>
  <si>
    <t>61</t>
  </si>
  <si>
    <t>Izdevumi kapitālajām iegādēm un kapitālajam remontam</t>
  </si>
  <si>
    <t>72</t>
  </si>
  <si>
    <t>63</t>
  </si>
  <si>
    <t>Investīcijas</t>
  </si>
  <si>
    <t>76</t>
  </si>
  <si>
    <t>65</t>
  </si>
  <si>
    <t xml:space="preserve">1.3. Pašvaldību budžeta tīrie aizdevumi </t>
  </si>
  <si>
    <t>78</t>
  </si>
  <si>
    <t xml:space="preserve">Pašvaldību budžeta aizdevumi </t>
  </si>
  <si>
    <t>80</t>
  </si>
  <si>
    <t>67</t>
  </si>
  <si>
    <t xml:space="preserve">Pašvaldību budžeta aizdevumu atmaksas </t>
  </si>
  <si>
    <t>84</t>
  </si>
  <si>
    <t>69</t>
  </si>
  <si>
    <t xml:space="preserve">Valsts (pašvaldību) budžeta aizdevumi un atmaksas  ārvalstu valdībām un institūcijām </t>
  </si>
  <si>
    <t>86</t>
  </si>
  <si>
    <t>70</t>
  </si>
  <si>
    <t xml:space="preserve">valsts (pašvaldību) budžeta aizdevumi </t>
  </si>
  <si>
    <t>88</t>
  </si>
  <si>
    <t>71</t>
  </si>
  <si>
    <t xml:space="preserve">valsts (pašvaldību) budžeta aizdevumu atmaksas </t>
  </si>
  <si>
    <t>X Ieņēmumu pārsniegums vai deficīts (I-IX)</t>
  </si>
  <si>
    <t>92</t>
  </si>
  <si>
    <t>73</t>
  </si>
  <si>
    <t>XI Finansēšana</t>
  </si>
  <si>
    <t>94</t>
  </si>
  <si>
    <t>74</t>
  </si>
  <si>
    <t>Iekšējā finasēšana</t>
  </si>
  <si>
    <t>96</t>
  </si>
  <si>
    <t>75</t>
  </si>
  <si>
    <t>No citām valsts pārvaldes struktūrām</t>
  </si>
  <si>
    <t>98</t>
  </si>
  <si>
    <t>No citām tā paša līmeņa valsts pārvaldes struktūrām</t>
  </si>
  <si>
    <t>100</t>
  </si>
  <si>
    <t>77</t>
  </si>
  <si>
    <t>No citiem valsts pārvaldes līmeņiem</t>
  </si>
  <si>
    <t>102</t>
  </si>
  <si>
    <t>Budžeta līdzekļu izmaiņas</t>
  </si>
  <si>
    <t>104</t>
  </si>
  <si>
    <t>79</t>
  </si>
  <si>
    <t xml:space="preserve">    budžeta līdzekļu atlikums gada sākumā</t>
  </si>
  <si>
    <t>106</t>
  </si>
  <si>
    <t xml:space="preserve">    budžeta līdzekļu atlikums gada beigās</t>
  </si>
  <si>
    <t>108</t>
  </si>
  <si>
    <t>81</t>
  </si>
  <si>
    <t>No komercbankām</t>
  </si>
  <si>
    <t>110</t>
  </si>
  <si>
    <t>82</t>
  </si>
  <si>
    <t>Pārējā iekšējā finansēšana</t>
  </si>
  <si>
    <t>112</t>
  </si>
  <si>
    <t>83</t>
  </si>
  <si>
    <t>Ārejā finansēšana</t>
  </si>
  <si>
    <t>114</t>
  </si>
  <si>
    <t>Pārējā ārzemju finansēšana</t>
  </si>
  <si>
    <t>116</t>
  </si>
  <si>
    <t>85</t>
  </si>
  <si>
    <t>Valsts kases pārvaldnieks</t>
  </si>
  <si>
    <t xml:space="preserve">                Valsts kases oficiālais mēneša pārskats</t>
  </si>
  <si>
    <t>11.tabula</t>
  </si>
  <si>
    <t>Pašvaldību speciālā budžeta ieņēmumi un izdevumi</t>
  </si>
  <si>
    <t>( 1998. gada janvāris -jūlijs )</t>
  </si>
  <si>
    <t xml:space="preserve">                       (tūkst.latu)</t>
  </si>
  <si>
    <t>Izpilde % pret gada plānu(3/4)</t>
  </si>
  <si>
    <t>1. Ieņēmumi kopā (1.1. + 1.2.)</t>
  </si>
  <si>
    <t>1.1.Ieņēmumi no īpašiem mērķiem iezīmētu līdzekļu avotiem</t>
  </si>
  <si>
    <t>Privatizācijas fonds</t>
  </si>
  <si>
    <t>Dabas resursu nodoklis</t>
  </si>
  <si>
    <t>Autoceļu (ielu) fonds</t>
  </si>
  <si>
    <t>Pārējie ieņēmumi</t>
  </si>
  <si>
    <t>1.2.Ieņēmumi no ziedojumiem un dāvinājumiem</t>
  </si>
  <si>
    <t>2. Izdevumi kopā  (2.1. + 2.2.)</t>
  </si>
  <si>
    <t>2.1.Izdevumi no īpašiem mērķiem iezīmētu līdzekļu avotiem</t>
  </si>
  <si>
    <t>2.2.Izdevumi no saņemto ziedojumu un dāvinājumu līdzekļiem</t>
  </si>
  <si>
    <t>III Izdevumi pēc ekonomiskās klasifikācijas (1+2)</t>
  </si>
  <si>
    <t>1. Budžeta izdevumi</t>
  </si>
  <si>
    <t>atalgojumi (1100)</t>
  </si>
  <si>
    <t>darba devēja sociālā nodokļa piemaksas (1200)</t>
  </si>
  <si>
    <t>preču un pakalpojumu apmaksa (1300, 1400, 1500, 1600, 1990, 0010)</t>
  </si>
  <si>
    <t>maksājumi par aizdevumiem un kredītiem (2000)</t>
  </si>
  <si>
    <t>subsīdijas un dotācijas (3000)</t>
  </si>
  <si>
    <t>t.sk. pašvaldību budžeta tranzīta pārskaitījumi (3800)</t>
  </si>
  <si>
    <t>kapitālie izdevumi (4000)</t>
  </si>
  <si>
    <t>vairumpirkumi, zemes iegāde (5000, 6000)</t>
  </si>
  <si>
    <t>investīcijas (7000)</t>
  </si>
  <si>
    <t>2. Budžeta aizdevumi un atmaksas</t>
  </si>
  <si>
    <t>valsts (pašvaldību) budžeta iekšējie aizdevumi un atmaksas (8000)</t>
  </si>
  <si>
    <t>t.sk. valsts (pašvaldību) budžeta iekšējie aizdevumi (8100)</t>
  </si>
  <si>
    <t xml:space="preserve">       valsts (pašvaldību) budžeta iekšējo aizdevumu atmaksas (8200), ar mīnusu</t>
  </si>
  <si>
    <t>valsts (pašvaldību) budžeta ārējie aizdevumi un atmaksas (9000)</t>
  </si>
  <si>
    <t>t.sk. valsts (pašvaldību) budžeta ārējie aizdevumi (9100)</t>
  </si>
  <si>
    <t xml:space="preserve">       valsts (pašvaldību) budžeta ārējo aizdevumu atmaksas (9200), ar mīnusu</t>
  </si>
  <si>
    <t>IV Ieņēmumu pārsniegums vai deficīts (I-III)</t>
  </si>
  <si>
    <t>V Finansēšana</t>
  </si>
  <si>
    <t>Iekšējā finansēšana</t>
  </si>
  <si>
    <t xml:space="preserve">     budžeta līdzekļu atlikums gada sākumā</t>
  </si>
  <si>
    <t xml:space="preserve">     budžeta līdzekļu atlikums gada beigās</t>
  </si>
  <si>
    <t>Ārējā finsēšana</t>
  </si>
  <si>
    <t>Pārējā ārzemju finasēšana</t>
  </si>
  <si>
    <t xml:space="preserve">                            Vaslsts kases oficiālais mēneša pārskats </t>
  </si>
  <si>
    <t xml:space="preserve">                 12.tabula</t>
  </si>
  <si>
    <t>Pašvaldību speciālā budžeta izdevumi pēc ekonomiskās klasifikācijas</t>
  </si>
  <si>
    <t>Kopā ieņēmumi</t>
  </si>
  <si>
    <t>Ieņēmumi no īpašiem mērķiem iezīmētu līdzekļu avotiem</t>
  </si>
  <si>
    <t>t.sk. privatizācijas fonds</t>
  </si>
  <si>
    <t xml:space="preserve">       dabas resursu nodoklis</t>
  </si>
  <si>
    <t xml:space="preserve">       autoceļu (ielu) fonds</t>
  </si>
  <si>
    <t xml:space="preserve">       pārējie ieņēmumi</t>
  </si>
  <si>
    <t>Ieņēmumi no ziedojumiem un dāvinājumiem</t>
  </si>
  <si>
    <t>Kopā izdevumi pēc ieņēmumu veidiem</t>
  </si>
  <si>
    <t>Izdevumi no īpašiem mērķiem iezīmētu līdzekļu avotiem</t>
  </si>
  <si>
    <t xml:space="preserve">       pārējiem ieņēmumiem</t>
  </si>
  <si>
    <t>Izdevumi no saņemto ziedojumu un dāvinājumu līdzekļiem</t>
  </si>
  <si>
    <t>1.Izdevumi kopā (1.1. + 1.2. + 1.3.)</t>
  </si>
  <si>
    <t xml:space="preserve">Valsts sociālāis apdrošināšanas obligātas iemaksas </t>
  </si>
  <si>
    <t xml:space="preserve">Preču un pakalpojumu apmaksa </t>
  </si>
  <si>
    <t>Maksājumi par aizņēmumiem un kredītiem</t>
  </si>
  <si>
    <t xml:space="preserve">Investīcijas </t>
  </si>
  <si>
    <t>1.3. Pašvaldību budžeta tīrie aizdevumi</t>
  </si>
  <si>
    <t xml:space="preserve">         Valsts kases oficiālais mēneša pārskats</t>
  </si>
  <si>
    <t>13.tabula</t>
  </si>
  <si>
    <t xml:space="preserve">Pašvaldību pamatbudžeta izpildes rādītāji </t>
  </si>
  <si>
    <t xml:space="preserve">                                                     (tūkst. latu)</t>
  </si>
  <si>
    <t>Ieņēmumi</t>
  </si>
  <si>
    <t>Izdevumi</t>
  </si>
  <si>
    <t>tai skaitā</t>
  </si>
  <si>
    <t>Pilsētas, rajona nosaukums</t>
  </si>
  <si>
    <t>Nodokļu un nenodokļu ieņēmumi *</t>
  </si>
  <si>
    <t>Saņemtie maksājumi</t>
  </si>
  <si>
    <t>Ieņēmumi kopā (2+3)</t>
  </si>
  <si>
    <t>Izdevumi pēc valdības funkcijām</t>
  </si>
  <si>
    <t>Norēķini</t>
  </si>
  <si>
    <t>Izdevumi kopā (5+6)</t>
  </si>
  <si>
    <t>Ieņēmumu   pārpalikums vai deficits      (4-7)</t>
  </si>
  <si>
    <t>Finansēšana                   -(4-7)</t>
  </si>
  <si>
    <t>Budžeta līdzekļu izmaiņas (12-13)</t>
  </si>
  <si>
    <t>Līdzekļu atlikums gada sākumā</t>
  </si>
  <si>
    <t>Līdzekļu atlikums perioda beigās</t>
  </si>
  <si>
    <t>No komerc-
bankām</t>
  </si>
  <si>
    <t>Ārējā  finansēšana</t>
  </si>
  <si>
    <t>PILSĒTAS</t>
  </si>
  <si>
    <t>KODS</t>
  </si>
  <si>
    <t>RĪGA</t>
  </si>
  <si>
    <t>0010</t>
  </si>
  <si>
    <t>DAUGAVPILS</t>
  </si>
  <si>
    <t>0500</t>
  </si>
  <si>
    <t>JELGAVA</t>
  </si>
  <si>
    <t>0900</t>
  </si>
  <si>
    <t>JŪRMALA</t>
  </si>
  <si>
    <t>1300</t>
  </si>
  <si>
    <t>LIEPĀJA</t>
  </si>
  <si>
    <t>1700</t>
  </si>
  <si>
    <t>RĒZEKNE</t>
  </si>
  <si>
    <t>2100</t>
  </si>
  <si>
    <t>VENTSPILS</t>
  </si>
  <si>
    <t>2700</t>
  </si>
  <si>
    <t>AIZKRAUKLES RAJONS</t>
  </si>
  <si>
    <t>3200</t>
  </si>
  <si>
    <t>ALŪKSNES RAJONS</t>
  </si>
  <si>
    <t>3600</t>
  </si>
  <si>
    <t>BALVU RAJONS</t>
  </si>
  <si>
    <t>3800</t>
  </si>
  <si>
    <t>BAUSKAS RAJONS</t>
  </si>
  <si>
    <t>4000</t>
  </si>
  <si>
    <t>CĒSU RAJONS</t>
  </si>
  <si>
    <t>4200</t>
  </si>
  <si>
    <t>DAUGAVPILS RAJONS</t>
  </si>
  <si>
    <t>4400</t>
  </si>
  <si>
    <t>DOBELES RAJONS</t>
  </si>
  <si>
    <t>4600</t>
  </si>
  <si>
    <t>GULBENES RAJONS</t>
  </si>
  <si>
    <t>5000</t>
  </si>
  <si>
    <t>JELGAVAS RAJONS</t>
  </si>
  <si>
    <t>5400</t>
  </si>
  <si>
    <t>JĒKABPILS RAJONS</t>
  </si>
  <si>
    <t>5600</t>
  </si>
  <si>
    <t>KRĀSLAVAS RAJONS</t>
  </si>
  <si>
    <t>6000</t>
  </si>
  <si>
    <t>KULDĪGAS RAJONS</t>
  </si>
  <si>
    <t>6200</t>
  </si>
  <si>
    <t>LIEPĀJAS RAJONS</t>
  </si>
  <si>
    <t>6400</t>
  </si>
  <si>
    <t>LIMBAŽU RAJONS</t>
  </si>
  <si>
    <t>6600</t>
  </si>
  <si>
    <t>LUDZAS RAJONS</t>
  </si>
  <si>
    <t>6800</t>
  </si>
  <si>
    <t>MADONAS RAJONS</t>
  </si>
  <si>
    <t>7000</t>
  </si>
  <si>
    <t>OGRES RAJONS</t>
  </si>
  <si>
    <t>7400</t>
  </si>
  <si>
    <t>PREIĻU RAJONS</t>
  </si>
  <si>
    <t>7600</t>
  </si>
  <si>
    <t>RĒZEKNES RAJONS</t>
  </si>
  <si>
    <t>7800</t>
  </si>
  <si>
    <t>RĪGAS RAJONS</t>
  </si>
  <si>
    <t>8000</t>
  </si>
  <si>
    <t>SALDUS RAJONS</t>
  </si>
  <si>
    <t>8400</t>
  </si>
  <si>
    <t>TALSU RAJONS</t>
  </si>
  <si>
    <t>8800</t>
  </si>
  <si>
    <t>TUKUMA RAJONS</t>
  </si>
  <si>
    <t>9000</t>
  </si>
  <si>
    <t>VALKAS RAJONS</t>
  </si>
  <si>
    <t>9400</t>
  </si>
  <si>
    <t>VALMIERAS RAJONS</t>
  </si>
  <si>
    <t>9600</t>
  </si>
  <si>
    <t>VENTSPILS RAJONS</t>
  </si>
  <si>
    <t>9800</t>
  </si>
  <si>
    <t>KOPĀ PILSĒTĀS</t>
  </si>
  <si>
    <t>RAJONI</t>
  </si>
  <si>
    <t>KOPĀ RAJONOS</t>
  </si>
  <si>
    <t>KOPĀ</t>
  </si>
  <si>
    <t>* - neieskaitot iedzīvotāju ienākuma nodokļa atlikumu sadales kontā</t>
  </si>
  <si>
    <t xml:space="preserve"> </t>
  </si>
  <si>
    <t>_______________________________</t>
  </si>
  <si>
    <t>Valsts kases oficiālais pārskats</t>
  </si>
  <si>
    <t>14.tabula</t>
  </si>
  <si>
    <t>Pašvaldību speciālā budžeta izpildes rādītāji</t>
  </si>
  <si>
    <t xml:space="preserve">                            (tūkst. latu)</t>
  </si>
  <si>
    <t>Rajona, pilsētas nosaukums</t>
  </si>
  <si>
    <t>Ieņēmumi kopā</t>
  </si>
  <si>
    <t>Izdevumi    kopā</t>
  </si>
  <si>
    <t>Ieņēmumu pārpalikums vai deficīts (2-3)</t>
  </si>
  <si>
    <t>Finansēšana       -(2-3)</t>
  </si>
  <si>
    <t>Budžeta līdzekļu izmaiņas         (8-9)</t>
  </si>
  <si>
    <t>Ārējā finansēšana</t>
  </si>
  <si>
    <t>Sum of EXPR_1</t>
  </si>
  <si>
    <t>Sum of EXPR_2</t>
  </si>
  <si>
    <t>Sum of EXPR_3</t>
  </si>
  <si>
    <t>Sum of EXPR_4</t>
  </si>
  <si>
    <t>Sum of EXPR_5</t>
  </si>
  <si>
    <t>Sum of EXPR_6</t>
  </si>
  <si>
    <t>Sum of EXPR_7</t>
  </si>
  <si>
    <t>Sum of EXPR_8</t>
  </si>
  <si>
    <t>Sum of EXPR_9</t>
  </si>
  <si>
    <t>Sum of EXPR_10</t>
  </si>
  <si>
    <t>Sum of EXPR_11</t>
  </si>
  <si>
    <t>Valsts  kases pārvaldnieks</t>
  </si>
  <si>
    <t xml:space="preserve">                                      Valsts kases oficiālais mēneša pārskats</t>
  </si>
  <si>
    <t xml:space="preserve">                15.tabula</t>
  </si>
  <si>
    <t xml:space="preserve">                   Pašvaldību finansu izlīdzināšanas  fonda līdzekļi</t>
  </si>
  <si>
    <t xml:space="preserve">                    ( 1998. gada janvāris - jūlijs )</t>
  </si>
  <si>
    <t xml:space="preserve">                               (latos)</t>
  </si>
  <si>
    <t>Izpilde</t>
  </si>
  <si>
    <t xml:space="preserve">1. Ieņēmumi - kopā   </t>
  </si>
  <si>
    <t>Atlikums uz 1998.gada 1.janvāri</t>
  </si>
  <si>
    <t xml:space="preserve">       t.sk.atlikums pagastu un rajonu teritoriālplānošanai</t>
  </si>
  <si>
    <t xml:space="preserve">             atlikums sadales kontā</t>
  </si>
  <si>
    <t>Kompensācija no valsts pamatbudżeta</t>
  </si>
  <si>
    <t>Ieskaitīts no valsts pamatbudžeta</t>
  </si>
  <si>
    <t>Ieskaitīts no pašvaldībām</t>
  </si>
  <si>
    <t>Ieskaitīts īpašuma nodoklis</t>
  </si>
  <si>
    <t>2. Izdevumi - kopā</t>
  </si>
  <si>
    <t>Dotācijas pašvaldību budžetiem</t>
  </si>
  <si>
    <t>Mērķdotācijas pašvaldību budžetiem</t>
  </si>
  <si>
    <t>3. Atlikums uz 1998.gada 1.augustu (1.-2.)</t>
  </si>
  <si>
    <t>t.sk. atlikums pagastu un rajonu teritoriālplānošanai</t>
  </si>
  <si>
    <t xml:space="preserve">       atlikums sadales kontā</t>
  </si>
  <si>
    <t xml:space="preserve">            no tā : atlikums par 1998.gadu</t>
  </si>
  <si>
    <t xml:space="preserve">                      atlikums par 1997.gadu</t>
  </si>
  <si>
    <t xml:space="preserve">Valsts kases pārvaldnieks                                          _________________                                                                                         </t>
  </si>
  <si>
    <t xml:space="preserve">              A.Veiss</t>
  </si>
  <si>
    <t xml:space="preserve">            Valsts kases oficiālais mēneša pārskats</t>
  </si>
  <si>
    <t xml:space="preserve">                                                                         16.tabula</t>
  </si>
  <si>
    <t>No pašvaldību finansu izlīdzināšanas fonda pārskaitītie līdzekļi</t>
  </si>
  <si>
    <t xml:space="preserve">                                 ( 1998. gada janvāris -jūlijs )</t>
  </si>
  <si>
    <t>(latos)</t>
  </si>
  <si>
    <t>Rajona vai pilsētas nosaukums</t>
  </si>
  <si>
    <t xml:space="preserve">Gada plāns </t>
  </si>
  <si>
    <t>Izpilde %</t>
  </si>
  <si>
    <t>Rīgas pilsēta</t>
  </si>
  <si>
    <t>Daugavpils pilsēta</t>
  </si>
  <si>
    <t>Jelgavas pilsēta</t>
  </si>
  <si>
    <t>Jūrmalas pilsēta</t>
  </si>
  <si>
    <t>Liepājas pilsēta</t>
  </si>
  <si>
    <t>Rēzeknes pilsēta</t>
  </si>
  <si>
    <t>Ventspils pilsēta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</si>
  <si>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</si>
  <si>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</si>
  <si>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</si>
  <si>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</si>
  <si>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</si>
  <si>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</si>
  <si>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</si>
  <si>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</si>
  <si>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</si>
  <si>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</si>
  <si>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</si>
  <si>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</si>
  <si>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</si>
  <si>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</si>
  <si>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</si>
  <si>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</si>
  <si>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</si>
  <si>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</si>
  <si>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</si>
  <si>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</si>
  <si>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</si>
  <si>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</si>
  <si>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</si>
  <si>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</si>
  <si>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</si>
  <si>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</si>
  <si>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 xml:space="preserve">   Kopā</t>
  </si>
  <si>
    <t xml:space="preserve">                 _____________</t>
  </si>
  <si>
    <t xml:space="preserve">                                                        Valsts kases oficiālais mēneša pārskats</t>
  </si>
  <si>
    <t>17.tabula</t>
  </si>
  <si>
    <t>No valsts budžeta pārskaitītās mērķdotācijas pašvaldībām</t>
  </si>
  <si>
    <t xml:space="preserve">                (latos)</t>
  </si>
  <si>
    <t>Mērķdotācijas investīcijām   (8.pielikums)</t>
  </si>
  <si>
    <t xml:space="preserve">Mērķdotācijas specializētiem izglītības pasākumiem (6.pielikums) </t>
  </si>
  <si>
    <t xml:space="preserve">Mērķdotācijas pašvaldību pašdarbības kolektīviem (7.pielikums) </t>
  </si>
  <si>
    <t>Mērķdotācijas izglītības pasākumiem
(10.-14.pielikums)</t>
  </si>
  <si>
    <t xml:space="preserve">Pārējās mērķdotā-cijas </t>
  </si>
  <si>
    <t>Mērķdotācijas
teritoriāl-              plānošanai</t>
  </si>
  <si>
    <t>Mērķdotācijas
kopā              (2+3+4+5+6+7)</t>
  </si>
  <si>
    <t>Valsts kases oficiālais mēneša pārskats par valsts kopbudžeta izpildi</t>
  </si>
  <si>
    <t xml:space="preserve"> (1998.gada janvāris - jūlijs)</t>
  </si>
  <si>
    <t>Valsts budžets</t>
  </si>
  <si>
    <t>Pašvaldību budžets</t>
  </si>
  <si>
    <t>Konsolidētais kopbudžets**</t>
  </si>
  <si>
    <t>1.Ieņēmumi *</t>
  </si>
  <si>
    <t>2.Izdevumi *</t>
  </si>
  <si>
    <t>3.Finansiālais deficīts(-) vai pārpalikums(+)</t>
  </si>
  <si>
    <t>4.Budžeta aizdevumi un atmaksas</t>
  </si>
  <si>
    <t xml:space="preserve">  Valsts budžeta aizdevumi</t>
  </si>
  <si>
    <t xml:space="preserve"> Valsts budžeta aizdevumu atmaksas</t>
  </si>
  <si>
    <t>5.Fiskālais deficīts(-) vai pārpalikums(+)</t>
  </si>
  <si>
    <t>6.Finansēšana</t>
  </si>
  <si>
    <t>6.1.Iekšējā finansēšana</t>
  </si>
  <si>
    <t xml:space="preserve">     t.sk.no citām tā paša līmeņa valsts pārvaldes
     struktūrām</t>
  </si>
  <si>
    <t xml:space="preserve">            no citiem valsts pārvaldes līmeņiem</t>
  </si>
  <si>
    <t>No Latvijas Bankas</t>
  </si>
  <si>
    <t xml:space="preserve"> t.sk. Tīrais aizņēmumu apjoms</t>
  </si>
  <si>
    <t xml:space="preserve">         Depozītu apjoma izmaiņas</t>
  </si>
  <si>
    <t xml:space="preserve">         Skaidras naudas līdzekļu
         apjoma izmaiņas</t>
  </si>
  <si>
    <t xml:space="preserve">         Valsts iekšējā aizņēmuma vērtspapīri</t>
  </si>
  <si>
    <t xml:space="preserve"> t.sk.Tīrais aizņēmumu apjoms</t>
  </si>
  <si>
    <t>6.2.Ārējā finansēšana</t>
  </si>
  <si>
    <t>*-neieskaitot transfertus</t>
  </si>
  <si>
    <t>**-kopbudžetā konsolidētas pozīcijas:pašvaldību savstarpējie norēķini - 17173 tūkst.latu ,</t>
  </si>
  <si>
    <t xml:space="preserve">                                                        maksājumi no valsts pamatbudžeta -54225  tūkst.latu ,</t>
  </si>
  <si>
    <t xml:space="preserve">                                                        aizdevumi pašvaldībām - 553 tūkst.latu.</t>
  </si>
  <si>
    <t xml:space="preserve">Valsts kases pārvaldnieks  _______________________________________                                                </t>
  </si>
  <si>
    <t xml:space="preserve">                                                 Valsts kases oficiālais mēneša pārskats</t>
  </si>
  <si>
    <t>18.tabula</t>
  </si>
  <si>
    <t xml:space="preserve">                 Valsts pamatbudžeta izdevumi pēc valdības funkcijām</t>
  </si>
  <si>
    <t xml:space="preserve">                                        (1998.gada janvāris - jūlijs)</t>
  </si>
  <si>
    <t>Valdības funkcijas kods</t>
  </si>
  <si>
    <t>Likumā apstiprinātais gada plāns</t>
  </si>
  <si>
    <t>Izpilde % pret gada plānu          (3/2)</t>
  </si>
  <si>
    <t>Izdevumi - kopā</t>
  </si>
  <si>
    <t>Vispārējie valdības dienesti</t>
  </si>
  <si>
    <t>Sabiedriskā kārtība un drošība, tiesību aizsardzība</t>
  </si>
  <si>
    <t>Dzīvokļu un komunālā saimniecība, vides aizsardzība</t>
  </si>
  <si>
    <t xml:space="preserve">Brīvais laiks, sports,kultūra un reliģija </t>
  </si>
  <si>
    <t xml:space="preserve">Lauksaimniecība (zemkopība), mežkopība un zvejniecība </t>
  </si>
  <si>
    <t>Iegūstošā rūpniecība, rūpniecība, celtniecība, derīgie izrakteņi</t>
  </si>
  <si>
    <t>Transports, sakari</t>
  </si>
  <si>
    <t xml:space="preserve">Pārējie izdevumi, kas nav atspoguļoti pamatgrupās </t>
  </si>
  <si>
    <t>Valsts kases pārvaldnieks__________________________________</t>
  </si>
  <si>
    <t>Valsts kase /Pārskatu departaments</t>
  </si>
  <si>
    <t xml:space="preserve">                                                    Valsts kases oficiālais mēneša pārskats</t>
  </si>
  <si>
    <t>19.tabula</t>
  </si>
  <si>
    <t xml:space="preserve">                 Valsts speciālā budžeta izdevumi pēc valdības funkcijām</t>
  </si>
  <si>
    <t xml:space="preserve">                                          (1998.gada janvāris - jūlijs)</t>
  </si>
  <si>
    <t>Saņemtie dāvinājumi un ziedojumi</t>
  </si>
  <si>
    <t>Valsts kases pārvaldnieks_________________________________</t>
  </si>
  <si>
    <t xml:space="preserve">                                                                            Valsts kases oficiālais mēneša pārskats</t>
  </si>
  <si>
    <t>1.tabula</t>
  </si>
  <si>
    <t xml:space="preserve">                                                           Valsts konsolidētā budžeta izpilde</t>
  </si>
  <si>
    <t xml:space="preserve">                                                            (1998.gada janvāris -jūlijs)</t>
  </si>
  <si>
    <t>(tūkst. latu)</t>
  </si>
  <si>
    <t>Izpilde  % pret gada plānu      (3/2)</t>
  </si>
  <si>
    <t>1. Kopējie ieņēmumi (1.1.+1.2.)</t>
  </si>
  <si>
    <t xml:space="preserve">     Valsts pamatbudžeta ieņēmumi (bruto)</t>
  </si>
  <si>
    <t xml:space="preserve">     mīnus transferts no valsts speciālā budžeta</t>
  </si>
  <si>
    <t>1.1. Valsts pamatbudžeta ieņēmumi (neto)</t>
  </si>
  <si>
    <t xml:space="preserve">     Nodokļu ieņēmumi</t>
  </si>
  <si>
    <t xml:space="preserve">        -  Tiešie nodokļi</t>
  </si>
  <si>
    <t xml:space="preserve">         Uzņēmumu ienākuma nodoklis</t>
  </si>
  <si>
    <t xml:space="preserve">        -  Netiešie nodokļi</t>
  </si>
  <si>
    <t xml:space="preserve">         Pievienotās vērtības nodoklis</t>
  </si>
  <si>
    <t xml:space="preserve">         Akcīzes nodoklis</t>
  </si>
  <si>
    <t xml:space="preserve">         Muitas nodoklis</t>
  </si>
  <si>
    <t xml:space="preserve">        -  Citiem budžetiem sadalāmie nodokļi</t>
  </si>
  <si>
    <t xml:space="preserve">     Nenodokļu ieņēmumi</t>
  </si>
  <si>
    <t xml:space="preserve">     Maksas pakalpojumi un citi pašu ieņēmumi</t>
  </si>
  <si>
    <t xml:space="preserve">   Valsts speciālā budžeta ieņēmumi (bruto)</t>
  </si>
  <si>
    <t xml:space="preserve">        mīnus transferts no valsts pamatbudžeta</t>
  </si>
  <si>
    <t>1.2. Valsts speciālā budžeta ieņēmumi (neto)</t>
  </si>
  <si>
    <t xml:space="preserve">     Nodokļu un nenodokļu ieņēmumi</t>
  </si>
  <si>
    <t xml:space="preserve">      Sociālās apdrošināšanas iemaksas</t>
  </si>
  <si>
    <t xml:space="preserve">      Akcīzes nodoklis</t>
  </si>
  <si>
    <t xml:space="preserve">      Pārējie maksājumi</t>
  </si>
  <si>
    <t>2. Kopējie izdevumi (tai skaitā tīrie aizdevumi) 
    (2.1.+2.2.+2.3.)</t>
  </si>
  <si>
    <t>2.1. Uzturēšanas izdevumi</t>
  </si>
  <si>
    <t xml:space="preserve">     Valsts pamatbudžeta uzturēšanas izdevumi (bruto)</t>
  </si>
  <si>
    <t xml:space="preserve">    mīnus transferts valsts speciālajam budžetam</t>
  </si>
  <si>
    <t xml:space="preserve">  Valsts pamatbudžeta uzturēšanas izdevumi (neto)</t>
  </si>
  <si>
    <t xml:space="preserve">     Kārtējie izdevumi</t>
  </si>
  <si>
    <t xml:space="preserve">         t.sk. atalgojumi</t>
  </si>
  <si>
    <t xml:space="preserve">     Maksājumi par aizņēmumiem un kredītiem</t>
  </si>
  <si>
    <t xml:space="preserve">      Subsīdijas un dotācijas</t>
  </si>
  <si>
    <t xml:space="preserve">      Pārējie izdevumi</t>
  </si>
  <si>
    <t xml:space="preserve">    Valsts speciālā budžeta uzturēšanas izdevumi (bruto)</t>
  </si>
  <si>
    <t xml:space="preserve">       mīnus transferts valsts pamatbudžetam</t>
  </si>
  <si>
    <t xml:space="preserve">  Valsts speciālā budžeta uzturēšanas izdevumi (neto)</t>
  </si>
  <si>
    <t xml:space="preserve">    Sociālā apdrošināšana</t>
  </si>
  <si>
    <t xml:space="preserve">       Kārtējie izdevumi</t>
  </si>
  <si>
    <t xml:space="preserve">           t.sk atalgojumi</t>
  </si>
  <si>
    <t xml:space="preserve">       Maksājumi par aizņēmumiem un kredītiem</t>
  </si>
  <si>
    <t xml:space="preserve">       Subsīdijas un dotācijas</t>
  </si>
  <si>
    <t xml:space="preserve">       Pārējie izdevumi</t>
  </si>
  <si>
    <t xml:space="preserve">Izpilde no gada sākuma </t>
  </si>
  <si>
    <t xml:space="preserve">     Citi speciālie budžeti</t>
  </si>
  <si>
    <t xml:space="preserve">          t.sk. atalgojumi</t>
  </si>
  <si>
    <t>2.2. Izdevumi kapitālieguldījumiem (neto)</t>
  </si>
  <si>
    <t xml:space="preserve">    Valsts pamatbudžeta izdevumi kapitālajām iegādēm un 
    kapitālajam remontam  
     </t>
  </si>
  <si>
    <t xml:space="preserve">    Valsts speciālā budžeta izdevumi kapitālajām iegādēm un 
    kapitālajam remontam  
     </t>
  </si>
  <si>
    <t xml:space="preserve">          Sociālā apdrošināšana</t>
  </si>
  <si>
    <t xml:space="preserve">          Pārējie</t>
  </si>
  <si>
    <t xml:space="preserve">     Valsts investīcijas</t>
  </si>
  <si>
    <t xml:space="preserve">       No valsts pamatbudžeta (bruto)</t>
  </si>
  <si>
    <t xml:space="preserve">           mīnus transferts valsts speciālajam budžetam</t>
  </si>
  <si>
    <t xml:space="preserve">        No valsts pamatbudžeta  ( neto)</t>
  </si>
  <si>
    <t xml:space="preserve">        No valsts speciālā budžeta </t>
  </si>
  <si>
    <t>2.3. Valsts budžeta tīrie aizdevumi</t>
  </si>
  <si>
    <t>2.3.1.Valsts budžeta aizdevumi</t>
  </si>
  <si>
    <t>2.3.2.Valsts budžeta aizdevumu atmaksas</t>
  </si>
  <si>
    <t xml:space="preserve">          Valsts pamatbudžeta aizdevumi (bruto)</t>
  </si>
  <si>
    <t xml:space="preserve">        Valsts pamatbudžeta aizdevumi(neto)</t>
  </si>
  <si>
    <t xml:space="preserve">        Valsts pamatbudžeta aizdevumu atmaksas (bruto)</t>
  </si>
  <si>
    <t xml:space="preserve">           mīnus transferts no valsts speciālā budžeta</t>
  </si>
  <si>
    <t xml:space="preserve">         Valsts pamatbudžeta aizdevumu atmaksas (neto)</t>
  </si>
  <si>
    <t xml:space="preserve">         Valsts speciālā budžeta aizdevumi</t>
  </si>
  <si>
    <t xml:space="preserve">         Valsts speciālā budžeta aizdevumu atmaksas</t>
  </si>
  <si>
    <t>3. Valsts budžeta fiskālais  deficīts(-) vai 
    pārpalikums (+)</t>
  </si>
  <si>
    <t xml:space="preserve">Valsts kases pārvaldnieks _____________________________                                                                       </t>
  </si>
  <si>
    <t xml:space="preserve">    Valsts kases oficiâlais mçneða pârskats</t>
  </si>
  <si>
    <t>2.tabula</t>
  </si>
  <si>
    <t xml:space="preserve">                                            Valsts pamatbudþeta ieòçmumi</t>
  </si>
  <si>
    <t xml:space="preserve">                                               (1998.gada janvâris - jûlijs)</t>
  </si>
  <si>
    <t>(tûkst.latu)</t>
  </si>
  <si>
    <t>Râdîtâji</t>
  </si>
  <si>
    <t>Likumâ apstiprinâtais gada plâns</t>
  </si>
  <si>
    <t>Gada sagaidâmâ izpilde %</t>
  </si>
  <si>
    <t>Izpilde no gada sâkuma</t>
  </si>
  <si>
    <t>Izpilde % pret gada plânu    (4/2)</t>
  </si>
  <si>
    <t>Jûlija prognoze</t>
  </si>
  <si>
    <t>Jûlija izpilde</t>
  </si>
  <si>
    <t>Izpilde % pret prognozi (7/6)</t>
  </si>
  <si>
    <t>1.Revenue - total</t>
  </si>
  <si>
    <t>I.1.Tax revenue</t>
  </si>
  <si>
    <t xml:space="preserve">         Direct taxes</t>
  </si>
  <si>
    <t xml:space="preserve">   Corporate income tax</t>
  </si>
  <si>
    <t>Indirect taxes</t>
  </si>
  <si>
    <t xml:space="preserve">   Value added tax</t>
  </si>
  <si>
    <t xml:space="preserve">   Excise tax </t>
  </si>
  <si>
    <t xml:space="preserve">   Custom tax </t>
  </si>
  <si>
    <t>Taxes transferrable to other budgets *</t>
  </si>
  <si>
    <t xml:space="preserve">1.2.Nontax revenue </t>
  </si>
  <si>
    <t xml:space="preserve">   Payments from Bank of Latvia</t>
  </si>
  <si>
    <t xml:space="preserve">   Payments for use of state capital</t>
  </si>
  <si>
    <t xml:space="preserve">   Interest payments on loans </t>
  </si>
  <si>
    <t xml:space="preserve">   Administrative fees and charges for legal and other services</t>
  </si>
  <si>
    <t xml:space="preserve">    Valsts nodeva par licenèu
    izsniegðanu    atseviðíu
    uzòçmçjdarbîbas veidu veikðanai</t>
  </si>
  <si>
    <t xml:space="preserve">  Revenues from rent of government property</t>
  </si>
  <si>
    <t xml:space="preserve">  Fines and forfeits </t>
  </si>
  <si>
    <t xml:space="preserve">   Other nontax revenues </t>
  </si>
  <si>
    <t xml:space="preserve">   of which transfer to CG basic budget for administration of social security contributions </t>
  </si>
  <si>
    <t xml:space="preserve">   Payments from state Privatisation fund </t>
  </si>
  <si>
    <t xml:space="preserve">   Other payments for state property </t>
  </si>
  <si>
    <t xml:space="preserve">   of which revenue from Skrunda                                                                                                                                                      
    RLS payments (50%)</t>
  </si>
  <si>
    <t xml:space="preserve">   Payments from state property agency from sales of fixed capital assets </t>
  </si>
  <si>
    <t>1.3.Self earned revenues**</t>
  </si>
  <si>
    <t xml:space="preserve">   Income of budgetary institutions from market services and other own income </t>
  </si>
  <si>
    <t xml:space="preserve">*- including nontransferred social security contributions - 969 thsd lats. </t>
  </si>
  <si>
    <t>**-including currency</t>
  </si>
  <si>
    <t>State Treasurer _______________________________________</t>
  </si>
  <si>
    <t>Valsts kase /Pârskatu departaments</t>
  </si>
  <si>
    <t xml:space="preserve">              Valsts kases oficiālais mēneša pārskats</t>
  </si>
  <si>
    <t>3.tabula</t>
  </si>
  <si>
    <t xml:space="preserve">                  Valsts pamatbudżeta izdevumi pa ministrijām un pasākumiem</t>
  </si>
  <si>
    <t xml:space="preserve">                                                  (1998.gada janvāris -jūlijs)</t>
  </si>
  <si>
    <t>Izpilde % pret gada plānu        (4/2)</t>
  </si>
  <si>
    <t>Izpilde % pret finansēšanas plānu pārskata periodam (4/3)</t>
  </si>
  <si>
    <t>Finansēšanas plāns jūlija mēnesim</t>
  </si>
  <si>
    <t>Izpilde % pret finansēšanas plānu           (8/7)</t>
  </si>
  <si>
    <t xml:space="preserve">   Izdevumi - kopā </t>
  </si>
  <si>
    <t xml:space="preserve">     Uzturēšanas izdevumi</t>
  </si>
  <si>
    <t xml:space="preserve">     Izdevumi kapitālieguldījumiem</t>
  </si>
  <si>
    <t>Valsts prezidenta kanceleja</t>
  </si>
  <si>
    <t>Saeima</t>
  </si>
  <si>
    <t>Ministru Kabinets</t>
  </si>
  <si>
    <t>Aizsardzības ministrija</t>
  </si>
  <si>
    <t>Ārlietu ministrija</t>
  </si>
  <si>
    <t>Iekšlietu ministrija</t>
  </si>
  <si>
    <t>Labklājības ministrija</t>
  </si>
  <si>
    <t>Tieslietu ministrija</t>
  </si>
  <si>
    <t>Vides aizsardzības un reģionālās attīstības ministrija</t>
  </si>
  <si>
    <t>Valsts zemes dienests</t>
  </si>
  <si>
    <t>Valsts kontrole</t>
  </si>
  <si>
    <t>Augstākā tiesa</t>
  </si>
  <si>
    <t>Satversmes tiesa</t>
  </si>
  <si>
    <t>Prokuratūra</t>
  </si>
  <si>
    <t>Centrālā vēlēšanu komisija</t>
  </si>
  <si>
    <t>Centrālā zemes komisija</t>
  </si>
  <si>
    <t>Satversmes aizsardzības birojs</t>
  </si>
  <si>
    <t>Radio un televīzija</t>
  </si>
  <si>
    <t>Valsts cilvēktiesību birojs</t>
  </si>
  <si>
    <t>Mērķdotācijas pašvaldībām</t>
  </si>
  <si>
    <t>Dotācijas pašvaldībām</t>
  </si>
  <si>
    <t>Valsts kases pārvaldnieks ________________________________________</t>
  </si>
  <si>
    <t xml:space="preserve"> 4.tabula</t>
  </si>
  <si>
    <t xml:space="preserve">                        Valsts pamatbudžeta izdevumi pēc ekonomiskās klasifikācijas </t>
  </si>
  <si>
    <t xml:space="preserve">                                                          (1998.gada janvāris - jūlijs)</t>
  </si>
  <si>
    <t>Izpilde % pret gada plānu      (4/2)</t>
  </si>
  <si>
    <t>Izpilde % pret finansēša-nas plānu pārskata periodam       (4/3)</t>
  </si>
  <si>
    <t>Finansē-šanas plāns jūlija mēnesim*</t>
  </si>
  <si>
    <t>Izpilde % pret finansē-šanas plānu              (8/7)</t>
  </si>
  <si>
    <t>1.Izdevumi - kopā (1.1.+1.2.+1.3.)</t>
  </si>
  <si>
    <t>X</t>
  </si>
  <si>
    <t>Kārtējie izdevumi</t>
  </si>
  <si>
    <t xml:space="preserve">    atalgojumi</t>
  </si>
  <si>
    <t xml:space="preserve">    darba devēja sociālās 
    apdrošināšanas iemaksas</t>
  </si>
  <si>
    <t xml:space="preserve">    preču un pakalpojumu 
    apmaksa</t>
  </si>
  <si>
    <t xml:space="preserve">     procentu nomaksa par 
     iekšējiem aizņēmumiem</t>
  </si>
  <si>
    <t xml:space="preserve">     procentu nomaksa par 
     ārvalstu aizņēmumiem</t>
  </si>
  <si>
    <t xml:space="preserve">    subsīdijas</t>
  </si>
  <si>
    <t xml:space="preserve">    mērķdotācijas pašvaldību   
    budžetiem</t>
  </si>
  <si>
    <t xml:space="preserve">     dotācijas pašvaldību    
     budžetiem</t>
  </si>
  <si>
    <t xml:space="preserve">     dotācijas iestādēm un   
     organizācijām</t>
  </si>
  <si>
    <t xml:space="preserve">     dotācijas speciālajam 
     budžetam</t>
  </si>
  <si>
    <t xml:space="preserve">     dotācijas iedzīvotājiem</t>
  </si>
  <si>
    <t xml:space="preserve">     iemaksas starptautiskajās 
     organizācijās</t>
  </si>
  <si>
    <t>Pārējie izdevumi</t>
  </si>
  <si>
    <t>1.2.Izdevumi kapitālieguldījumiem</t>
  </si>
  <si>
    <t xml:space="preserve">Izdevumi kapitālajām iegādēm un kapitālajam remontam </t>
  </si>
  <si>
    <t>Valsts investīcijas</t>
  </si>
  <si>
    <t>1.3.Valsts budžeta tīrie 
     aizdevumi</t>
  </si>
  <si>
    <t>Valsts budžeta aizdevumi</t>
  </si>
  <si>
    <t>Valsts budžeta aizdevumu atmaksas</t>
  </si>
  <si>
    <t>*-nav iekļauti valsts budžeta tīrie aizdevumi</t>
  </si>
  <si>
    <t xml:space="preserve">                                                                           Valsts kases oficiālais mēneša pārskats</t>
  </si>
  <si>
    <t>5.tabula</t>
  </si>
  <si>
    <t xml:space="preserve">                                              Valsts speciālā budżeta ieņēmumi pa ministrijām </t>
  </si>
  <si>
    <t xml:space="preserve">                                                               (1998.gada janvāris - jūlijs)</t>
  </si>
  <si>
    <t>(tūkst.lati)</t>
  </si>
  <si>
    <t>Gada sagaidāmā izpilde %</t>
  </si>
  <si>
    <t>Izpilde % pret gada plānu (4/2)</t>
  </si>
  <si>
    <t>Jūlija prognoze</t>
  </si>
  <si>
    <t xml:space="preserve">  Ieņēmumi - kopā </t>
  </si>
  <si>
    <t xml:space="preserve">  Valsts speciālais veselības aprūpes budżets</t>
  </si>
  <si>
    <t xml:space="preserve">               Iedzīvotāju ienākuma nodoklis</t>
  </si>
  <si>
    <t xml:space="preserve">               Valsts pamatbudżeta dotācija</t>
  </si>
  <si>
    <t xml:space="preserve">               Pārējie maksājumi</t>
  </si>
  <si>
    <t xml:space="preserve">  Sociālā apdrošināšana*</t>
  </si>
  <si>
    <t xml:space="preserve">              Valsts pensiju speciālais budżets</t>
  </si>
  <si>
    <t xml:space="preserve">               Nodarbinātības speciālais budżets</t>
  </si>
  <si>
    <t xml:space="preserve">               Darba negadījumu speciālais budżets</t>
  </si>
  <si>
    <t xml:space="preserve">               Invaliditātes,maternitātes un slimības 
               speciālais budżets</t>
  </si>
  <si>
    <t xml:space="preserve">               Valsts sociālās apdrošināšanas 
                aģentūra</t>
  </si>
  <si>
    <t xml:space="preserve">                Dabas resursu nodoklis</t>
  </si>
  <si>
    <t xml:space="preserve">                Pārējie maksājumi</t>
  </si>
  <si>
    <t xml:space="preserve">   Skrundas RLS zemes nomas maksa</t>
  </si>
  <si>
    <t xml:space="preserve">                Transportlīdzekļu ikgadējā nodeva</t>
  </si>
  <si>
    <t xml:space="preserve">                50% akcīzes nodoklis par degvielu</t>
  </si>
  <si>
    <t xml:space="preserve">                 Pārējie maksājumi</t>
  </si>
  <si>
    <t xml:space="preserve">                Ostas un kuģošanas nodeva</t>
  </si>
  <si>
    <t xml:space="preserve">                 Ieņēmumi no valsts īpašuma 
                 privatizācijas</t>
  </si>
  <si>
    <t xml:space="preserve">                 Ieņēmumi no pašvaldību īpašuma
                 privatizācijas</t>
  </si>
  <si>
    <t xml:space="preserve">  Centrālā dzīvojamo māju privatizācijas komisija</t>
  </si>
  <si>
    <t>97..87%</t>
  </si>
  <si>
    <t xml:space="preserve"> Transportlīdzekļu īpašnieku apdrošināšanas 
  garantijas fonds</t>
  </si>
  <si>
    <t xml:space="preserve">                 Atskaitījumi no obligātās 
                 apdrošināšanas prēmijām</t>
  </si>
  <si>
    <t xml:space="preserve"> Transportlīdzekļu īpašnieku apdrošināšanas 
 apdrošinājuma ņēmēju interešu aizsardzības fonds</t>
  </si>
  <si>
    <t xml:space="preserve">  Speciālais budżets sporta vajadzībām</t>
  </si>
  <si>
    <t xml:space="preserve">                 Ieņēmumi no izlozes un azartspēļu 
                 nodevas un nodokļa maksājumiem</t>
  </si>
  <si>
    <t xml:space="preserve">  Speciālais budżets kultūras vajadzībām</t>
  </si>
  <si>
    <t xml:space="preserve">                 Maksa par rūpnieciskās zvejas tiesību 
                 nomu un izmantošanu</t>
  </si>
  <si>
    <t xml:space="preserve">  Meżsaimniecības attīstības fonds</t>
  </si>
  <si>
    <t xml:space="preserve">                  Ieņēmumi no meżu resursu 
                  realizācijas</t>
  </si>
  <si>
    <t xml:space="preserve">                  Pārējie maksājumi</t>
  </si>
  <si>
    <t>Saņemtie dāvinājumi un ziedojumi *</t>
  </si>
  <si>
    <t xml:space="preserve">                  Iekšējie</t>
  </si>
  <si>
    <t xml:space="preserve">                  Ārējie</t>
  </si>
  <si>
    <t>*-nav iekļautas Valsts īpašuma privatizācijas fonda iemaksas</t>
  </si>
  <si>
    <t xml:space="preserve">Valsts kases pārvaldnieks _______________________________________ </t>
  </si>
  <si>
    <t xml:space="preserve"> 17.08.1998.g.</t>
  </si>
  <si>
    <t xml:space="preserve">                   Valsts kases oficiālais mēneša pārskats</t>
  </si>
  <si>
    <t>7.tabula</t>
  </si>
  <si>
    <t xml:space="preserve">                  Valsts speciālā budżeta izdevumi  pēc ekonomiskās klasifikācijas </t>
  </si>
  <si>
    <t xml:space="preserve">                                                        (1998.gada janvāris - jūlijs)</t>
  </si>
  <si>
    <t xml:space="preserve">Finansēšanas plāns pārskata periodam </t>
  </si>
  <si>
    <t>Izpilde % pret finansēšanas plānu       (4/3)</t>
  </si>
  <si>
    <t xml:space="preserve">Finansēšanas plāns jūlija mēnesim </t>
  </si>
  <si>
    <t>Izpilde % pret finansēšanas plānu             (8/7)</t>
  </si>
  <si>
    <t xml:space="preserve">1.Izdevumi - kopā
   (1.1.+1.2.+1.3.) </t>
  </si>
  <si>
    <t>1.1.Uzturēšanas izdevumi</t>
  </si>
  <si>
    <t xml:space="preserve">    dotācijas pašvaldību    
     budžetiem</t>
  </si>
  <si>
    <t xml:space="preserve">     dotācijas valsts 
     pamatbudžetam sociālās
     apdrošināšanas iemaksu 
     administrēšanai </t>
  </si>
  <si>
    <t>1.2.Izdevumi 
     kapitālieguldījumiem</t>
  </si>
  <si>
    <t>1.3.Valsts budžeta tīrie 
      aizdevumi</t>
  </si>
  <si>
    <t>Valsts speciālā budžeta aizdevumi</t>
  </si>
  <si>
    <t>Valsts speciālā budžeta aizdevumu atmaksas</t>
  </si>
  <si>
    <t xml:space="preserve">                                    Valsts kases oficiālais mēneša pārskats</t>
  </si>
  <si>
    <t>8.tabula</t>
  </si>
  <si>
    <t xml:space="preserve">      9.tabula</t>
  </si>
  <si>
    <t xml:space="preserve">             Pašvaldību pamatbudžeta ieņēmumi</t>
  </si>
  <si>
    <t xml:space="preserve">                                                           (tūkst.latu)</t>
  </si>
  <si>
    <t>Klasifikācijas kods</t>
  </si>
  <si>
    <t/>
  </si>
  <si>
    <t>1. Ieņēmumi  kopā (1.1. + 1.2.)</t>
  </si>
  <si>
    <t>1.1. Nodokļu un nenodokļu ieņēmumi (1.1.1.+1.1.2.)</t>
  </si>
  <si>
    <t>1.1.1. Nodokļu ieņēmumi</t>
  </si>
  <si>
    <t>Tiešie nodokļi</t>
  </si>
  <si>
    <t xml:space="preserve"> 1100</t>
  </si>
  <si>
    <t>Iedzīvotāju ienākuma nodoklis *</t>
  </si>
  <si>
    <t>Nekustamā īpašuma nodoklis</t>
  </si>
  <si>
    <t xml:space="preserve"> 4210</t>
  </si>
  <si>
    <t>Zemes nodokļa parādu maksājumi</t>
  </si>
  <si>
    <t>Netiešie nodokļi</t>
  </si>
  <si>
    <t xml:space="preserve"> 5000</t>
  </si>
  <si>
    <t>1.1.2. Nenodokļu ieņēmumi</t>
  </si>
  <si>
    <t xml:space="preserve"> 8000</t>
  </si>
  <si>
    <t xml:space="preserve"> 9000</t>
  </si>
  <si>
    <t>Valsts (pašvaldību) nodevas un maksājumi</t>
  </si>
  <si>
    <t xml:space="preserve">     9500</t>
  </si>
  <si>
    <t>Maksājumi par budžeta iestāžu sniegtajiem maksas pakalpojumiem un citi pašu ieņēmumi</t>
  </si>
  <si>
    <t>10000</t>
  </si>
  <si>
    <t>12000</t>
  </si>
  <si>
    <t>13000</t>
  </si>
  <si>
    <t>Ieņēmumi no valsts (pašvaldības) nekustamā īpašuma pārdošanas</t>
  </si>
  <si>
    <t>15000</t>
  </si>
  <si>
    <t>1.2. Saņemtie maksājumi</t>
  </si>
  <si>
    <t>18120</t>
  </si>
  <si>
    <t xml:space="preserve">    18121</t>
  </si>
  <si>
    <t>Norēķini ar citām  pašvaldībām  par izglītības iestāžu sniegtajiem pakalpojumiem</t>
  </si>
  <si>
    <t xml:space="preserve">    18122</t>
  </si>
  <si>
    <t>Norēķini ar citām pašvaldībām par sociālās palīdzības iestāžu sniegtajiem pakalpojumiem</t>
  </si>
  <si>
    <t xml:space="preserve">    18123</t>
  </si>
  <si>
    <t>18200</t>
  </si>
  <si>
    <t>18210</t>
  </si>
  <si>
    <t>Dotācijas no IM valsts ģimnāzijām</t>
  </si>
  <si>
    <t>18220</t>
  </si>
  <si>
    <t>18300</t>
  </si>
  <si>
    <t>Maksājumi no pašvaldību  finansu izlīdzināšanas fonda pašvaldību budžetiem</t>
  </si>
  <si>
    <t xml:space="preserve">    18310</t>
  </si>
  <si>
    <t xml:space="preserve">    18320</t>
  </si>
  <si>
    <t>Iepriekšējā gada nesaņemtā dotācija</t>
  </si>
  <si>
    <t>Pārējie maksājumi no pašvaldību finansu izlīdzināšanas fonda pašvaldību budžetiem</t>
  </si>
  <si>
    <t>Maksājumi no citiem budžetiem</t>
  </si>
  <si>
    <t>* t.sk. nesadalītais atlikums 1 106 tūkst.latu</t>
  </si>
  <si>
    <t xml:space="preserve">  Valsts kases oficiālais mēneša pārskats</t>
  </si>
  <si>
    <t xml:space="preserve">Pašvaldību pamatbudžeta izdevumi </t>
  </si>
  <si>
    <t xml:space="preserve">                                                              (tūkst.latu)</t>
  </si>
  <si>
    <t>kods</t>
  </si>
  <si>
    <t xml:space="preserve"> 4110</t>
  </si>
  <si>
    <t>1. Izdevumi kopā (1.1. + 1.2.)</t>
  </si>
  <si>
    <t>1.1. Izdevumi pēc valdības funkcijām</t>
  </si>
  <si>
    <t>01.100</t>
  </si>
  <si>
    <t>02.000</t>
  </si>
  <si>
    <t>03.000</t>
  </si>
  <si>
    <t>04.000</t>
  </si>
  <si>
    <t>05.000</t>
  </si>
  <si>
    <t>06.000</t>
  </si>
  <si>
    <t>t.sk. pabalsts un palīdzība trūcīgiem iedzīvotājiem</t>
  </si>
  <si>
    <t xml:space="preserve">    06.155</t>
  </si>
  <si>
    <t>07.000</t>
  </si>
  <si>
    <t>Brīvais laiks, sports, kultūra un reliģija</t>
  </si>
  <si>
    <t>08.000</t>
  </si>
  <si>
    <t>09.000</t>
  </si>
  <si>
    <t>Lauksaimniecība (zemkopība), mežkopība un zvejniecība</t>
  </si>
  <si>
    <t>10.000</t>
  </si>
  <si>
    <t>11.000</t>
  </si>
  <si>
    <t>12.000</t>
  </si>
  <si>
    <t>13.000</t>
  </si>
  <si>
    <t xml:space="preserve">Pašvaldību iekšējā parāda procentu nomaksa </t>
  </si>
  <si>
    <t>14.110</t>
  </si>
  <si>
    <t xml:space="preserve">Pašvaldību ārējo parādu procentu nomaksa </t>
  </si>
  <si>
    <t>Izdevumi neparedzētiem  gadījumiem</t>
  </si>
  <si>
    <t>14.210</t>
  </si>
  <si>
    <t>Pārējie izdevumi, kas nav klasificēti citās pamatfunkcijās</t>
  </si>
  <si>
    <t>14.400</t>
  </si>
  <si>
    <t>1.2. Norēķini</t>
  </si>
  <si>
    <t>14.320</t>
  </si>
  <si>
    <t>Norēķini par citu pašvaldību izglītības iestāžu sniegtiem pakalpojumiem</t>
  </si>
  <si>
    <t xml:space="preserve">    14.321</t>
  </si>
  <si>
    <t>Norēķini par citu pašvaldību sociālās palīdzības iestāžu sniegtiem pakalpojumiem</t>
  </si>
  <si>
    <t xml:space="preserve">    14.322</t>
  </si>
  <si>
    <t xml:space="preserve">    14.323</t>
  </si>
  <si>
    <t>Maksājumi pašvaldību finansu izlīdzināšanas fondam</t>
  </si>
  <si>
    <t>14.340</t>
  </si>
  <si>
    <t>Pašvaldību atskaites gada maksājumi</t>
  </si>
  <si>
    <t>Pašvaldību iepriekšējā gada parādu maksājumi</t>
  </si>
  <si>
    <t>IX Izdevumi pēc ekonomiskās klasifikācijas (1+2)</t>
  </si>
  <si>
    <t>valsts (pašvaldību) budžeta iekšējo aizdevumu atmaksas (8200), ar mīnusu</t>
  </si>
  <si>
    <t>valsts (pašvaldību) budžeta ārējo aizdevumu atmaksas (9200)</t>
  </si>
  <si>
    <t>1.</t>
  </si>
  <si>
    <t>1.1.</t>
  </si>
  <si>
    <t>1.2.</t>
  </si>
  <si>
    <t>2.</t>
  </si>
  <si>
    <t>3.</t>
  </si>
  <si>
    <t>4.</t>
  </si>
  <si>
    <t>8.</t>
  </si>
</sst>
</file>

<file path=xl/styles.xml><?xml version="1.0" encoding="utf-8"?>
<styleSheet xmlns="http://schemas.openxmlformats.org/spreadsheetml/2006/main">
  <numFmts count="90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s&quot;\ #,##0;&quot;Ls&quot;\ \-#,##0"/>
    <numFmt numFmtId="173" formatCode="&quot;Ls&quot;\ #,##0;[Red]&quot;Ls&quot;\ \-#,##0"/>
    <numFmt numFmtId="174" formatCode="&quot;Ls&quot;\ #,##0.00;&quot;Ls&quot;\ \-#,##0.00"/>
    <numFmt numFmtId="175" formatCode="&quot;Ls&quot;\ #,##0.00;[Red]&quot;Ls&quot;\ \-#,##0.00"/>
    <numFmt numFmtId="176" formatCode="_ &quot;Ls&quot;\ * #,##0_ ;_ &quot;Ls&quot;\ * \-#,##0_ ;_ &quot;Ls&quot;\ * &quot;-&quot;_ ;_ @_ "/>
    <numFmt numFmtId="177" formatCode="_ * #,##0_ ;_ * \-#,##0_ ;_ * &quot;-&quot;_ ;_ @_ "/>
    <numFmt numFmtId="178" formatCode="_ &quot;Ls&quot;\ * #,##0.00_ ;_ &quot;Ls&quot;\ * \-#,##0.00_ ;_ &quot;Ls&quot;\ * &quot;-&quot;??_ ;_ @_ "/>
    <numFmt numFmtId="179" formatCode="_ * #,##0.00_ ;_ * \-#,##0.00_ ;_ * &quot;-&quot;??_ ;_ @_ "/>
    <numFmt numFmtId="180" formatCode="#\ ##0"/>
    <numFmt numFmtId="181" formatCode="#,##0\ &quot;LVR&quot;;\-#,##0\ &quot;LVR&quot;"/>
    <numFmt numFmtId="182" formatCode="#,##0\ &quot;LVR&quot;;[Red]\-#,##0\ &quot;LVR&quot;"/>
    <numFmt numFmtId="183" formatCode="#,##0.00\ &quot;LVR&quot;;\-#,##0.00\ &quot;LVR&quot;"/>
    <numFmt numFmtId="184" formatCode="#,##0.00\ &quot;LVR&quot;;[Red]\-#,##0.00\ &quot;LVR&quot;"/>
    <numFmt numFmtId="185" formatCode="_-* #,##0\ &quot;LVR&quot;_-;\-* #,##0\ &quot;LVR&quot;_-;_-* &quot;-&quot;\ &quot;LVR&quot;_-;_-@_-"/>
    <numFmt numFmtId="186" formatCode="_-* #,##0\ _L_V_R_-;\-* #,##0\ _L_V_R_-;_-* &quot;-&quot;\ _L_V_R_-;_-@_-"/>
    <numFmt numFmtId="187" formatCode="_-* #,##0.00\ &quot;LVR&quot;_-;\-* #,##0.00\ &quot;LVR&quot;_-;_-* &quot;-&quot;??\ &quot;LVR&quot;_-;_-@_-"/>
    <numFmt numFmtId="188" formatCode="_-* #,##0.00\ _L_V_R_-;\-* #,##0.00\ _L_V_R_-;_-* &quot;-&quot;??\ _L_V_R_-;_-@_-"/>
    <numFmt numFmtId="189" formatCode="&quot;Ls&quot;#,##0_);\(&quot;Ls&quot;#,##0\)"/>
    <numFmt numFmtId="190" formatCode="&quot;Ls&quot;#,##0_);[Red]\(&quot;Ls&quot;#,##0\)"/>
    <numFmt numFmtId="191" formatCode="&quot;Ls&quot;#,##0.00_);\(&quot;Ls&quot;#,##0.00\)"/>
    <numFmt numFmtId="192" formatCode="&quot;Ls&quot;#,##0.00_);[Red]\(&quot;Ls&quot;#,##0.00\)"/>
    <numFmt numFmtId="193" formatCode="_(&quot;Ls&quot;* #,##0_);_(&quot;Ls&quot;* \(#,##0\);_(&quot;Ls&quot;* &quot;-&quot;_);_(@_)"/>
    <numFmt numFmtId="194" formatCode="_(&quot;Ls&quot;* #,##0.00_);_(&quot;Ls&quot;* \(#,##0.00\);_(&quot;Ls&quot;* &quot;-&quot;??_);_(@_)"/>
    <numFmt numFmtId="195" formatCode="#,###,##0"/>
    <numFmt numFmtId="196" formatCode="#,000"/>
    <numFmt numFmtId="197" formatCode="#,###,000"/>
    <numFmt numFmtId="198" formatCode="#,"/>
    <numFmt numFmtId="199" formatCode="0,"/>
    <numFmt numFmtId="200" formatCode="##0"/>
    <numFmt numFmtId="201" formatCode="#0,"/>
    <numFmt numFmtId="202" formatCode="#,#00"/>
    <numFmt numFmtId="203" formatCode="#."/>
    <numFmt numFmtId="204" formatCode="##0,"/>
    <numFmt numFmtId="205" formatCode="##0,###"/>
    <numFmt numFmtId="206" formatCode="#,###"/>
    <numFmt numFmtId="207" formatCode="\ #,"/>
    <numFmt numFmtId="208" formatCode="\ #"/>
    <numFmt numFmtId="209" formatCode="#,###,000.0"/>
    <numFmt numFmtId="210" formatCode="_(* #,##0.000_);_(* \(#,##0.000\);_(* &quot;-&quot;??_);_(@_)"/>
    <numFmt numFmtId="211" formatCode="_(* #,##0.0_);_(* \(#,##0.0\);_(* &quot;-&quot;??_);_(@_)"/>
    <numFmt numFmtId="212" formatCode="_(* #,##0_);_(* \(#,##0\);_(* &quot;-&quot;??_);_(@_)"/>
    <numFmt numFmtId="213" formatCode="#\ ###\ ##0"/>
    <numFmt numFmtId="214" formatCode="#\ ###\ \ ##0"/>
    <numFmt numFmtId="215" formatCode="###0"/>
    <numFmt numFmtId="216" formatCode="00.000"/>
    <numFmt numFmtId="217" formatCode="00,000"/>
    <numFmt numFmtId="218" formatCode="#.##0"/>
    <numFmt numFmtId="219" formatCode="#.##"/>
    <numFmt numFmtId="220" formatCode="#.###"/>
    <numFmt numFmtId="221" formatCode="#.####"/>
    <numFmt numFmtId="222" formatCode="#.#####"/>
    <numFmt numFmtId="223" formatCode="#.000"/>
    <numFmt numFmtId="224" formatCode="##.000"/>
    <numFmt numFmtId="225" formatCode="0#.000"/>
    <numFmt numFmtId="226" formatCode="&quot;$&quot;#,##0;\-&quot;$&quot;#,##0"/>
    <numFmt numFmtId="227" formatCode="&quot;$&quot;#,##0;[Red]\-&quot;$&quot;#,##0"/>
    <numFmt numFmtId="228" formatCode="&quot;$&quot;#,##0.00;\-&quot;$&quot;#,##0.00"/>
    <numFmt numFmtId="229" formatCode="&quot;$&quot;#,##0.00;[Red]\-&quot;$&quot;#,##0.00"/>
    <numFmt numFmtId="230" formatCode="_-&quot;$&quot;* #,##0_-;\-&quot;$&quot;* #,##0_-;_-&quot;$&quot;* &quot;-&quot;_-;_-@_-"/>
    <numFmt numFmtId="231" formatCode="_-* #,##0_-;\-* #,##0_-;_-* &quot;-&quot;_-;_-@_-"/>
    <numFmt numFmtId="232" formatCode="_-&quot;$&quot;* #,##0.00_-;\-&quot;$&quot;* #,##0.00_-;_-&quot;$&quot;* &quot;-&quot;??_-;_-@_-"/>
    <numFmt numFmtId="233" formatCode="_-* #,##0.00_-;\-* #,##0.00_-;_-* &quot;-&quot;??_-;_-@_-"/>
    <numFmt numFmtId="234" formatCode="0.0"/>
    <numFmt numFmtId="235" formatCode="000\ 000\ 000"/>
    <numFmt numFmtId="236" formatCode="_-* #,##0.0_-;\-* #,##0.0_-;_-* &quot;-&quot;??_-;_-@_-"/>
    <numFmt numFmtId="237" formatCode="_-* #,##0_-;\-* #,##0_-;_-* &quot;-&quot;??_-;_-@_-"/>
    <numFmt numFmtId="238" formatCode="0.000"/>
    <numFmt numFmtId="239" formatCode="#\ ##0\ "/>
    <numFmt numFmtId="240" formatCode="&quot;CHF&quot;\ #,##0_);\(&quot;CHF&quot;\ #,##0\)"/>
    <numFmt numFmtId="241" formatCode="&quot;CHF&quot;\ #,##0_);[Red]\(&quot;CHF&quot;\ #,##0\)"/>
    <numFmt numFmtId="242" formatCode="&quot;CHF&quot;\ #,##0.00_);\(&quot;CHF&quot;\ #,##0.00\)"/>
    <numFmt numFmtId="243" formatCode="&quot;CHF&quot;\ #,##0.00_);[Red]\(&quot;CHF&quot;\ #,##0.00\)"/>
    <numFmt numFmtId="244" formatCode="_(&quot;CHF&quot;\ * #,##0_);_(&quot;CHF&quot;\ * \(#,##0\);_(&quot;CHF&quot;\ * &quot;-&quot;_);_(@_)"/>
    <numFmt numFmtId="245" formatCode="_(&quot;CHF&quot;\ * #,##0.00_);_(&quot;CHF&quot;\ * \(#,##0.00\);_(&quot;CHF&quot;\ * &quot;-&quot;??_);_(@_)"/>
  </numFmts>
  <fonts count="48"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RimHelvetica"/>
      <family val="0"/>
    </font>
    <font>
      <sz val="10"/>
      <name val="RimHelvetica"/>
      <family val="0"/>
    </font>
    <font>
      <b/>
      <sz val="12"/>
      <name val="RimHelvetica"/>
      <family val="0"/>
    </font>
    <font>
      <b/>
      <sz val="16"/>
      <name val="RimHelvetica"/>
      <family val="0"/>
    </font>
    <font>
      <sz val="11"/>
      <name val="RimHelvetica"/>
      <family val="0"/>
    </font>
    <font>
      <b/>
      <sz val="10"/>
      <name val="RimHelvetica"/>
      <family val="0"/>
    </font>
    <font>
      <i/>
      <sz val="9"/>
      <name val="RimHelvetica"/>
      <family val="0"/>
    </font>
    <font>
      <sz val="9"/>
      <name val="RimHelvetica"/>
      <family val="0"/>
    </font>
    <font>
      <sz val="8.5"/>
      <name val="MS Sans Serif"/>
      <family val="0"/>
    </font>
    <font>
      <sz val="8"/>
      <name val="MS Sans Serif"/>
      <family val="0"/>
    </font>
    <font>
      <sz val="12"/>
      <name val="MS Sans Serif"/>
      <family val="0"/>
    </font>
    <font>
      <b/>
      <sz val="11"/>
      <name val="RimHelvetica"/>
      <family val="0"/>
    </font>
    <font>
      <b/>
      <sz val="8.5"/>
      <name val="MS Sans Serif"/>
      <family val="0"/>
    </font>
    <font>
      <b/>
      <sz val="10"/>
      <name val="RimAvantGarde"/>
      <family val="0"/>
    </font>
    <font>
      <b/>
      <sz val="9"/>
      <name val="RimHelvetica"/>
      <family val="0"/>
    </font>
    <font>
      <i/>
      <sz val="9"/>
      <name val="RimTimes"/>
      <family val="0"/>
    </font>
    <font>
      <sz val="10"/>
      <name val="MS Sans Serif"/>
      <family val="0"/>
    </font>
    <font>
      <i/>
      <sz val="8"/>
      <name val="RimHelvetica"/>
      <family val="0"/>
    </font>
    <font>
      <sz val="8.5"/>
      <name val="RimHelvetica"/>
      <family val="0"/>
    </font>
    <font>
      <sz val="8.5"/>
      <name val="RimAvantGarde"/>
      <family val="0"/>
    </font>
    <font>
      <sz val="9"/>
      <name val="RimAvantGarde"/>
      <family val="0"/>
    </font>
    <font>
      <sz val="8"/>
      <name val="RimAvantGarde"/>
      <family val="0"/>
    </font>
    <font>
      <sz val="10"/>
      <name val="RimAvantGarde"/>
      <family val="0"/>
    </font>
    <font>
      <sz val="12"/>
      <name val="RimHelvetica"/>
      <family val="0"/>
    </font>
    <font>
      <b/>
      <sz val="8"/>
      <name val="RimHelvetica"/>
      <family val="0"/>
    </font>
    <font>
      <sz val="8"/>
      <name val="RimTimes"/>
      <family val="0"/>
    </font>
    <font>
      <b/>
      <sz val="10"/>
      <name val="MS Sans Serif"/>
      <family val="0"/>
    </font>
    <font>
      <sz val="8"/>
      <name val="BaltTimesRoman"/>
      <family val="2"/>
    </font>
    <font>
      <sz val="9"/>
      <name val="BaltTimesRoman"/>
      <family val="2"/>
    </font>
    <font>
      <sz val="11"/>
      <name val="BaltTimesRoman"/>
      <family val="2"/>
    </font>
    <font>
      <sz val="11"/>
      <name val="BaltSouvenirLight"/>
      <family val="2"/>
    </font>
    <font>
      <sz val="10"/>
      <name val="BaltTimesRoman"/>
      <family val="2"/>
    </font>
    <font>
      <sz val="10"/>
      <name val="BaltSouvenirLight"/>
      <family val="2"/>
    </font>
    <font>
      <b/>
      <sz val="12"/>
      <name val="BaltTimesRoman"/>
      <family val="2"/>
    </font>
    <font>
      <b/>
      <sz val="10"/>
      <name val="BaltTimesRoman"/>
      <family val="2"/>
    </font>
    <font>
      <b/>
      <sz val="9"/>
      <name val="BaltTimesRoman"/>
      <family val="0"/>
    </font>
    <font>
      <sz val="9"/>
      <name val="BaltSouvenirLight"/>
      <family val="0"/>
    </font>
    <font>
      <sz val="10"/>
      <name val="Arial"/>
      <family val="0"/>
    </font>
    <font>
      <b/>
      <sz val="14"/>
      <name val="RimHelvetica"/>
      <family val="0"/>
    </font>
    <font>
      <sz val="9"/>
      <name val="Times New Roman Cyr"/>
      <family val="1"/>
    </font>
    <font>
      <i/>
      <sz val="11"/>
      <name val="RimHelvetica"/>
      <family val="0"/>
    </font>
    <font>
      <sz val="8"/>
      <name val="RusHelvetica"/>
      <family val="0"/>
    </font>
    <font>
      <sz val="9"/>
      <name val="MS Sans Serif"/>
      <family val="0"/>
    </font>
    <font>
      <sz val="10"/>
      <name val="RusHelvetica"/>
      <family val="0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231" fontId="4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233" fontId="41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230" fontId="41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232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9" fontId="0" fillId="0" borderId="0" applyFont="0" applyFill="0" applyBorder="0" applyAlignment="0" applyProtection="0"/>
  </cellStyleXfs>
  <cellXfs count="79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180" fontId="9" fillId="0" borderId="1" xfId="0" applyNumberFormat="1" applyFont="1" applyBorder="1" applyAlignment="1">
      <alignment/>
    </xf>
    <xf numFmtId="10" fontId="9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180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 vertical="center" wrapText="1"/>
    </xf>
    <xf numFmtId="180" fontId="5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49" fontId="4" fillId="0" borderId="0" xfId="65" applyNumberFormat="1" applyFont="1" applyAlignment="1">
      <alignment vertical="top" wrapText="1"/>
      <protection/>
    </xf>
    <xf numFmtId="49" fontId="13" fillId="0" borderId="0" xfId="65" applyNumberFormat="1" applyFont="1" applyAlignment="1">
      <alignment horizontal="center" vertical="top" wrapText="1"/>
      <protection/>
    </xf>
    <xf numFmtId="0" fontId="13" fillId="0" borderId="0" xfId="65" applyFont="1">
      <alignment/>
      <protection/>
    </xf>
    <xf numFmtId="0" fontId="13" fillId="0" borderId="0" xfId="65" applyFont="1" applyAlignment="1">
      <alignment horizontal="centerContinuous"/>
      <protection/>
    </xf>
    <xf numFmtId="49" fontId="5" fillId="0" borderId="0" xfId="65" applyNumberFormat="1" applyFont="1" applyAlignment="1">
      <alignment horizontal="centerContinuous" vertical="top" wrapText="1"/>
      <protection/>
    </xf>
    <xf numFmtId="0" fontId="5" fillId="0" borderId="0" xfId="65" applyFont="1" applyAlignment="1">
      <alignment horizontal="centerContinuous"/>
      <protection/>
    </xf>
    <xf numFmtId="49" fontId="5" fillId="0" borderId="0" xfId="65" applyNumberFormat="1" applyFont="1" applyAlignment="1">
      <alignment horizontal="right" vertical="top" wrapText="1"/>
      <protection/>
    </xf>
    <xf numFmtId="49" fontId="5" fillId="0" borderId="0" xfId="65" applyNumberFormat="1" applyFont="1" applyAlignment="1">
      <alignment vertical="top" wrapText="1"/>
      <protection/>
    </xf>
    <xf numFmtId="0" fontId="5" fillId="0" borderId="0" xfId="65" applyFont="1">
      <alignment/>
      <protection/>
    </xf>
    <xf numFmtId="49" fontId="6" fillId="0" borderId="0" xfId="65" applyNumberFormat="1" applyFont="1" applyAlignment="1">
      <alignment horizontal="centerContinuous" vertical="top" wrapText="1"/>
      <protection/>
    </xf>
    <xf numFmtId="49" fontId="14" fillId="0" borderId="0" xfId="65" applyNumberFormat="1" applyFont="1" applyAlignment="1">
      <alignment horizontal="centerContinuous" vertical="top" wrapText="1"/>
      <protection/>
    </xf>
    <xf numFmtId="0" fontId="14" fillId="0" borderId="0" xfId="65" applyFont="1" applyAlignment="1">
      <alignment horizontal="centerContinuous"/>
      <protection/>
    </xf>
    <xf numFmtId="0" fontId="14" fillId="0" borderId="0" xfId="65" applyFont="1">
      <alignment/>
      <protection/>
    </xf>
    <xf numFmtId="49" fontId="15" fillId="0" borderId="0" xfId="65" applyNumberFormat="1" applyFont="1" applyAlignment="1">
      <alignment horizontal="centerContinuous" vertical="top" wrapText="1"/>
      <protection/>
    </xf>
    <xf numFmtId="49" fontId="12" fillId="0" borderId="0" xfId="65" applyNumberFormat="1" applyAlignment="1">
      <alignment horizontal="centerContinuous" vertical="top" wrapText="1"/>
      <protection/>
    </xf>
    <xf numFmtId="0" fontId="12" fillId="0" borderId="0" xfId="65" applyAlignment="1">
      <alignment horizontal="centerContinuous"/>
      <protection/>
    </xf>
    <xf numFmtId="0" fontId="12" fillId="0" borderId="0" xfId="65">
      <alignment/>
      <protection/>
    </xf>
    <xf numFmtId="0" fontId="4" fillId="0" borderId="0" xfId="65" applyFont="1" applyAlignment="1">
      <alignment horizontal="centerContinuous"/>
      <protection/>
    </xf>
    <xf numFmtId="49" fontId="4" fillId="0" borderId="2" xfId="65" applyNumberFormat="1" applyFont="1" applyFill="1" applyBorder="1" applyAlignment="1">
      <alignment horizontal="center" vertical="center" wrapText="1"/>
      <protection/>
    </xf>
    <xf numFmtId="49" fontId="4" fillId="0" borderId="3" xfId="65" applyNumberFormat="1" applyFont="1" applyFill="1" applyBorder="1" applyAlignment="1">
      <alignment horizontal="center" vertical="top" wrapText="1"/>
      <protection/>
    </xf>
    <xf numFmtId="0" fontId="4" fillId="0" borderId="3" xfId="65" applyFont="1" applyFill="1" applyBorder="1" applyAlignment="1">
      <alignment horizontal="center"/>
      <protection/>
    </xf>
    <xf numFmtId="49" fontId="4" fillId="0" borderId="3" xfId="65" applyNumberFormat="1" applyFont="1" applyFill="1" applyBorder="1" applyAlignment="1">
      <alignment horizontal="center" vertical="center" wrapText="1"/>
      <protection/>
    </xf>
    <xf numFmtId="49" fontId="4" fillId="0" borderId="4" xfId="65" applyNumberFormat="1" applyFont="1" applyFill="1" applyBorder="1" applyAlignment="1">
      <alignment horizontal="center" vertical="center" wrapText="1"/>
      <protection/>
    </xf>
    <xf numFmtId="0" fontId="4" fillId="0" borderId="0" xfId="65" applyFont="1">
      <alignment/>
      <protection/>
    </xf>
    <xf numFmtId="49" fontId="16" fillId="0" borderId="5" xfId="65" applyNumberFormat="1" applyFont="1" applyFill="1" applyBorder="1" applyAlignment="1">
      <alignment horizontal="center" vertical="top" wrapText="1"/>
      <protection/>
    </xf>
    <xf numFmtId="49" fontId="16" fillId="0" borderId="1" xfId="65" applyNumberFormat="1" applyFont="1" applyFill="1" applyBorder="1" applyAlignment="1">
      <alignment horizontal="center" vertical="top" wrapText="1"/>
      <protection/>
    </xf>
    <xf numFmtId="0" fontId="12" fillId="0" borderId="1" xfId="65" applyBorder="1">
      <alignment/>
      <protection/>
    </xf>
    <xf numFmtId="0" fontId="12" fillId="0" borderId="6" xfId="65" applyBorder="1">
      <alignment/>
      <protection/>
    </xf>
    <xf numFmtId="49" fontId="17" fillId="0" borderId="5" xfId="65" applyNumberFormat="1" applyFont="1" applyFill="1" applyBorder="1" applyAlignment="1">
      <alignment horizontal="center" vertical="top" wrapText="1"/>
      <protection/>
    </xf>
    <xf numFmtId="49" fontId="12" fillId="0" borderId="1" xfId="65" applyNumberFormat="1" applyFill="1" applyBorder="1" applyAlignment="1">
      <alignment horizontal="center" vertical="top" wrapText="1"/>
      <protection/>
    </xf>
    <xf numFmtId="3" fontId="12" fillId="0" borderId="1" xfId="65" applyNumberFormat="1" applyBorder="1">
      <alignment/>
      <protection/>
    </xf>
    <xf numFmtId="0" fontId="12" fillId="0" borderId="1" xfId="65" applyNumberFormat="1" applyBorder="1">
      <alignment/>
      <protection/>
    </xf>
    <xf numFmtId="3" fontId="12" fillId="0" borderId="6" xfId="65" applyNumberFormat="1" applyBorder="1">
      <alignment/>
      <protection/>
    </xf>
    <xf numFmtId="49" fontId="18" fillId="0" borderId="5" xfId="65" applyNumberFormat="1" applyFont="1" applyFill="1" applyBorder="1" applyAlignment="1">
      <alignment vertical="top" wrapText="1"/>
      <protection/>
    </xf>
    <xf numFmtId="49" fontId="11" fillId="0" borderId="5" xfId="65" applyNumberFormat="1" applyFont="1" applyFill="1" applyBorder="1" applyAlignment="1">
      <alignment vertical="top" wrapText="1"/>
      <protection/>
    </xf>
    <xf numFmtId="49" fontId="10" fillId="0" borderId="5" xfId="65" applyNumberFormat="1" applyFont="1" applyFill="1" applyBorder="1" applyAlignment="1">
      <alignment vertical="top" wrapText="1"/>
      <protection/>
    </xf>
    <xf numFmtId="0" fontId="11" fillId="0" borderId="5" xfId="65" applyFont="1" applyFill="1" applyBorder="1" applyAlignment="1">
      <alignment/>
      <protection/>
    </xf>
    <xf numFmtId="49" fontId="19" fillId="0" borderId="5" xfId="65" applyNumberFormat="1" applyFont="1" applyFill="1" applyBorder="1" applyAlignment="1">
      <alignment vertical="top" wrapText="1"/>
      <protection/>
    </xf>
    <xf numFmtId="49" fontId="4" fillId="0" borderId="5" xfId="65" applyNumberFormat="1" applyFont="1" applyFill="1" applyBorder="1" applyAlignment="1">
      <alignment horizontal="center" vertical="top" wrapText="1"/>
      <protection/>
    </xf>
    <xf numFmtId="49" fontId="4" fillId="0" borderId="1" xfId="65" applyNumberFormat="1" applyFont="1" applyFill="1" applyBorder="1" applyAlignment="1">
      <alignment horizontal="center" vertical="top" wrapText="1"/>
      <protection/>
    </xf>
    <xf numFmtId="0" fontId="4" fillId="0" borderId="1" xfId="65" applyFont="1" applyBorder="1">
      <alignment/>
      <protection/>
    </xf>
    <xf numFmtId="3" fontId="4" fillId="0" borderId="1" xfId="65" applyNumberFormat="1" applyFont="1" applyBorder="1" applyAlignment="1">
      <alignment horizontal="center"/>
      <protection/>
    </xf>
    <xf numFmtId="0" fontId="4" fillId="0" borderId="1" xfId="65" applyNumberFormat="1" applyFont="1" applyBorder="1" applyAlignment="1">
      <alignment horizontal="center"/>
      <protection/>
    </xf>
    <xf numFmtId="0" fontId="4" fillId="0" borderId="6" xfId="65" applyNumberFormat="1" applyFont="1" applyBorder="1" applyAlignment="1">
      <alignment horizontal="center"/>
      <protection/>
    </xf>
    <xf numFmtId="49" fontId="9" fillId="0" borderId="5" xfId="65" applyNumberFormat="1" applyFont="1" applyFill="1" applyBorder="1" applyAlignment="1">
      <alignment horizontal="center" vertical="top" wrapText="1"/>
      <protection/>
    </xf>
    <xf numFmtId="49" fontId="20" fillId="0" borderId="1" xfId="65" applyNumberFormat="1" applyFont="1" applyFill="1" applyBorder="1" applyAlignment="1">
      <alignment horizontal="center" vertical="top" wrapText="1"/>
      <protection/>
    </xf>
    <xf numFmtId="0" fontId="20" fillId="0" borderId="1" xfId="65" applyFont="1" applyBorder="1">
      <alignment/>
      <protection/>
    </xf>
    <xf numFmtId="3" fontId="11" fillId="0" borderId="1" xfId="65" applyNumberFormat="1" applyFont="1" applyBorder="1">
      <alignment/>
      <protection/>
    </xf>
    <xf numFmtId="4" fontId="11" fillId="0" borderId="1" xfId="65" applyNumberFormat="1" applyFont="1" applyBorder="1">
      <alignment/>
      <protection/>
    </xf>
    <xf numFmtId="3" fontId="11" fillId="0" borderId="6" xfId="65" applyNumberFormat="1" applyFont="1" applyBorder="1">
      <alignment/>
      <protection/>
    </xf>
    <xf numFmtId="0" fontId="20" fillId="0" borderId="0" xfId="65" applyFont="1">
      <alignment/>
      <protection/>
    </xf>
    <xf numFmtId="49" fontId="9" fillId="0" borderId="5" xfId="65" applyNumberFormat="1" applyFont="1" applyFill="1" applyBorder="1" applyAlignment="1">
      <alignment horizontal="left" vertical="top" wrapText="1"/>
      <protection/>
    </xf>
    <xf numFmtId="49" fontId="12" fillId="0" borderId="1" xfId="65" applyNumberFormat="1" applyFill="1" applyBorder="1" applyAlignment="1">
      <alignment horizontal="left" vertical="top" wrapText="1"/>
      <protection/>
    </xf>
    <xf numFmtId="0" fontId="12" fillId="0" borderId="1" xfId="65" applyBorder="1" applyAlignment="1">
      <alignment horizontal="left"/>
      <protection/>
    </xf>
    <xf numFmtId="0" fontId="12" fillId="0" borderId="0" xfId="65" applyAlignment="1">
      <alignment horizontal="left"/>
      <protection/>
    </xf>
    <xf numFmtId="49" fontId="4" fillId="0" borderId="5" xfId="65" applyNumberFormat="1" applyFont="1" applyFill="1" applyBorder="1" applyAlignment="1">
      <alignment horizontal="left" vertical="top" wrapText="1"/>
      <protection/>
    </xf>
    <xf numFmtId="49" fontId="4" fillId="0" borderId="7" xfId="65" applyNumberFormat="1" applyFont="1" applyFill="1" applyBorder="1" applyAlignment="1">
      <alignment horizontal="left" vertical="top" wrapText="1"/>
      <protection/>
    </xf>
    <xf numFmtId="49" fontId="12" fillId="0" borderId="1" xfId="65" applyNumberFormat="1" applyFont="1" applyFill="1" applyBorder="1" applyAlignment="1">
      <alignment horizontal="center" vertical="top" wrapText="1"/>
      <protection/>
    </xf>
    <xf numFmtId="0" fontId="12" fillId="0" borderId="1" xfId="65" applyFont="1" applyBorder="1">
      <alignment/>
      <protection/>
    </xf>
    <xf numFmtId="3" fontId="11" fillId="0" borderId="8" xfId="65" applyNumberFormat="1" applyFont="1" applyBorder="1">
      <alignment/>
      <protection/>
    </xf>
    <xf numFmtId="4" fontId="11" fillId="0" borderId="8" xfId="65" applyNumberFormat="1" applyFont="1" applyBorder="1">
      <alignment/>
      <protection/>
    </xf>
    <xf numFmtId="3" fontId="11" fillId="0" borderId="9" xfId="65" applyNumberFormat="1" applyFont="1" applyBorder="1">
      <alignment/>
      <protection/>
    </xf>
    <xf numFmtId="0" fontId="12" fillId="0" borderId="0" xfId="65" applyFont="1">
      <alignment/>
      <protection/>
    </xf>
    <xf numFmtId="49" fontId="21" fillId="0" borderId="5" xfId="65" applyNumberFormat="1" applyFont="1" applyFill="1" applyBorder="1" applyAlignment="1">
      <alignment horizontal="left" vertical="top" wrapText="1"/>
      <protection/>
    </xf>
    <xf numFmtId="49" fontId="12" fillId="0" borderId="8" xfId="65" applyNumberFormat="1" applyFill="1" applyBorder="1" applyAlignment="1">
      <alignment horizontal="center" vertical="top" wrapText="1"/>
      <protection/>
    </xf>
    <xf numFmtId="0" fontId="12" fillId="0" borderId="8" xfId="65" applyBorder="1">
      <alignment/>
      <protection/>
    </xf>
    <xf numFmtId="0" fontId="12" fillId="0" borderId="10" xfId="65" applyBorder="1">
      <alignment/>
      <protection/>
    </xf>
    <xf numFmtId="3" fontId="12" fillId="0" borderId="10" xfId="65" applyNumberFormat="1" applyBorder="1">
      <alignment/>
      <protection/>
    </xf>
    <xf numFmtId="3" fontId="12" fillId="0" borderId="0" xfId="65" applyNumberFormat="1">
      <alignment/>
      <protection/>
    </xf>
    <xf numFmtId="0" fontId="12" fillId="0" borderId="0" xfId="65" applyNumberFormat="1">
      <alignment/>
      <protection/>
    </xf>
    <xf numFmtId="3" fontId="12" fillId="0" borderId="11" xfId="65" applyNumberFormat="1" applyBorder="1">
      <alignment/>
      <protection/>
    </xf>
    <xf numFmtId="0" fontId="12" fillId="0" borderId="12" xfId="65" applyBorder="1">
      <alignment/>
      <protection/>
    </xf>
    <xf numFmtId="3" fontId="12" fillId="0" borderId="12" xfId="65" applyNumberFormat="1" applyBorder="1">
      <alignment/>
      <protection/>
    </xf>
    <xf numFmtId="3" fontId="12" fillId="0" borderId="13" xfId="65" applyNumberFormat="1" applyBorder="1">
      <alignment/>
      <protection/>
    </xf>
    <xf numFmtId="0" fontId="12" fillId="0" borderId="13" xfId="65" applyNumberFormat="1" applyBorder="1">
      <alignment/>
      <protection/>
    </xf>
    <xf numFmtId="3" fontId="12" fillId="0" borderId="14" xfId="65" applyNumberFormat="1" applyBorder="1">
      <alignment/>
      <protection/>
    </xf>
    <xf numFmtId="49" fontId="11" fillId="0" borderId="0" xfId="65" applyNumberFormat="1" applyFont="1" applyAlignment="1">
      <alignment horizontal="center" vertical="top" wrapText="1"/>
      <protection/>
    </xf>
    <xf numFmtId="49" fontId="11" fillId="0" borderId="0" xfId="65" applyNumberFormat="1" applyFont="1" applyAlignment="1">
      <alignment vertical="top" wrapText="1"/>
      <protection/>
    </xf>
    <xf numFmtId="0" fontId="11" fillId="0" borderId="0" xfId="65" applyFont="1">
      <alignment/>
      <protection/>
    </xf>
    <xf numFmtId="49" fontId="22" fillId="0" borderId="0" xfId="65" applyNumberFormat="1" applyFont="1" applyAlignment="1">
      <alignment vertical="top" wrapText="1"/>
      <protection/>
    </xf>
    <xf numFmtId="49" fontId="12" fillId="0" borderId="0" xfId="65" applyNumberFormat="1" applyAlignment="1">
      <alignment horizontal="center" vertical="top" wrapText="1"/>
      <protection/>
    </xf>
    <xf numFmtId="0" fontId="23" fillId="0" borderId="0" xfId="65" applyFont="1" applyAlignment="1">
      <alignment/>
      <protection/>
    </xf>
    <xf numFmtId="0" fontId="24" fillId="0" borderId="0" xfId="65" applyFont="1" applyAlignment="1">
      <alignment/>
      <protection/>
    </xf>
    <xf numFmtId="0" fontId="12" fillId="0" borderId="0" xfId="65" applyAlignment="1">
      <alignment/>
      <protection/>
    </xf>
    <xf numFmtId="0" fontId="11" fillId="0" borderId="0" xfId="65" applyFont="1" applyAlignment="1">
      <alignment/>
      <protection/>
    </xf>
    <xf numFmtId="0" fontId="11" fillId="0" borderId="15" xfId="65" applyFont="1" applyBorder="1" applyAlignment="1">
      <alignment/>
      <protection/>
    </xf>
    <xf numFmtId="0" fontId="11" fillId="0" borderId="15" xfId="65" applyFont="1" applyBorder="1">
      <alignment/>
      <protection/>
    </xf>
    <xf numFmtId="49" fontId="25" fillId="0" borderId="0" xfId="65" applyNumberFormat="1" applyFont="1" applyAlignment="1">
      <alignment vertical="top" wrapText="1"/>
      <protection/>
    </xf>
    <xf numFmtId="49" fontId="12" fillId="0" borderId="0" xfId="65" applyNumberFormat="1" applyAlignment="1">
      <alignment vertical="top" wrapText="1"/>
      <protection/>
    </xf>
    <xf numFmtId="0" fontId="23" fillId="0" borderId="0" xfId="65" applyFont="1">
      <alignment/>
      <protection/>
    </xf>
    <xf numFmtId="49" fontId="12" fillId="0" borderId="0" xfId="65" applyNumberFormat="1" applyAlignment="1">
      <alignment horizontal="center"/>
      <protection/>
    </xf>
    <xf numFmtId="49" fontId="5" fillId="0" borderId="0" xfId="65" applyNumberFormat="1" applyFont="1" applyAlignment="1">
      <alignment horizontal="centerContinuous"/>
      <protection/>
    </xf>
    <xf numFmtId="0" fontId="20" fillId="0" borderId="0" xfId="65" applyFont="1" applyAlignment="1">
      <alignment horizontal="centerContinuous"/>
      <protection/>
    </xf>
    <xf numFmtId="49" fontId="4" fillId="0" borderId="0" xfId="65" applyNumberFormat="1" applyFont="1" applyAlignment="1">
      <alignment horizontal="center"/>
      <protection/>
    </xf>
    <xf numFmtId="0" fontId="12" fillId="0" borderId="5" xfId="65" applyBorder="1">
      <alignment/>
      <protection/>
    </xf>
    <xf numFmtId="49" fontId="12" fillId="0" borderId="1" xfId="65" applyNumberFormat="1" applyBorder="1" applyAlignment="1">
      <alignment horizontal="center"/>
      <protection/>
    </xf>
    <xf numFmtId="49" fontId="9" fillId="0" borderId="6" xfId="65" applyNumberFormat="1" applyFont="1" applyFill="1" applyBorder="1" applyAlignment="1">
      <alignment horizontal="center" vertical="top" wrapText="1"/>
      <protection/>
    </xf>
    <xf numFmtId="0" fontId="4" fillId="0" borderId="5" xfId="65" applyFont="1" applyBorder="1" applyAlignment="1">
      <alignment horizontal="center"/>
      <protection/>
    </xf>
    <xf numFmtId="49" fontId="4" fillId="0" borderId="1" xfId="65" applyNumberFormat="1" applyFont="1" applyBorder="1" applyAlignment="1">
      <alignment horizontal="center"/>
      <protection/>
    </xf>
    <xf numFmtId="0" fontId="4" fillId="0" borderId="1" xfId="65" applyFont="1" applyBorder="1" applyAlignment="1">
      <alignment horizontal="center"/>
      <protection/>
    </xf>
    <xf numFmtId="0" fontId="9" fillId="0" borderId="5" xfId="65" applyFont="1" applyBorder="1" applyAlignment="1">
      <alignment horizontal="left" vertical="top" wrapText="1"/>
      <protection/>
    </xf>
    <xf numFmtId="49" fontId="11" fillId="0" borderId="1" xfId="65" applyNumberFormat="1" applyFont="1" applyBorder="1" applyAlignment="1">
      <alignment horizontal="center"/>
      <protection/>
    </xf>
    <xf numFmtId="0" fontId="11" fillId="0" borderId="1" xfId="65" applyFont="1" applyBorder="1">
      <alignment/>
      <protection/>
    </xf>
    <xf numFmtId="2" fontId="11" fillId="0" borderId="1" xfId="65" applyNumberFormat="1" applyFont="1" applyBorder="1">
      <alignment/>
      <protection/>
    </xf>
    <xf numFmtId="0" fontId="4" fillId="0" borderId="5" xfId="65" applyFont="1" applyBorder="1" applyAlignment="1">
      <alignment vertical="top" wrapText="1"/>
      <protection/>
    </xf>
    <xf numFmtId="49" fontId="22" fillId="0" borderId="1" xfId="65" applyNumberFormat="1" applyFont="1" applyBorder="1" applyAlignment="1">
      <alignment horizontal="center"/>
      <protection/>
    </xf>
    <xf numFmtId="0" fontId="22" fillId="0" borderId="1" xfId="65" applyFont="1" applyBorder="1">
      <alignment/>
      <protection/>
    </xf>
    <xf numFmtId="0" fontId="22" fillId="0" borderId="0" xfId="65" applyFont="1">
      <alignment/>
      <protection/>
    </xf>
    <xf numFmtId="0" fontId="9" fillId="0" borderId="5" xfId="65" applyFont="1" applyBorder="1" applyAlignment="1">
      <alignment vertical="top" wrapText="1"/>
      <protection/>
    </xf>
    <xf numFmtId="0" fontId="9" fillId="0" borderId="7" xfId="65" applyFont="1" applyBorder="1" applyAlignment="1">
      <alignment vertical="top" wrapText="1"/>
      <protection/>
    </xf>
    <xf numFmtId="49" fontId="12" fillId="0" borderId="8" xfId="65" applyNumberFormat="1" applyBorder="1" applyAlignment="1">
      <alignment horizontal="center"/>
      <protection/>
    </xf>
    <xf numFmtId="2" fontId="11" fillId="0" borderId="8" xfId="65" applyNumberFormat="1" applyFont="1" applyBorder="1">
      <alignment/>
      <protection/>
    </xf>
    <xf numFmtId="0" fontId="17" fillId="0" borderId="0" xfId="65" applyFont="1" applyAlignment="1">
      <alignment horizontal="center" vertical="top" wrapText="1"/>
      <protection/>
    </xf>
    <xf numFmtId="0" fontId="18" fillId="0" borderId="0" xfId="65" applyFont="1" applyAlignment="1">
      <alignment vertical="top" wrapText="1"/>
      <protection/>
    </xf>
    <xf numFmtId="0" fontId="11" fillId="0" borderId="0" xfId="65" applyFont="1" applyAlignment="1">
      <alignment vertical="top" wrapText="1"/>
      <protection/>
    </xf>
    <xf numFmtId="0" fontId="19" fillId="0" borderId="0" xfId="65" applyFont="1" applyAlignment="1">
      <alignment vertical="top" wrapText="1"/>
      <protection/>
    </xf>
    <xf numFmtId="0" fontId="12" fillId="0" borderId="0" xfId="65" applyAlignment="1">
      <alignment horizontal="center"/>
      <protection/>
    </xf>
    <xf numFmtId="49" fontId="22" fillId="0" borderId="0" xfId="65" applyNumberFormat="1" applyFont="1" applyAlignment="1">
      <alignment horizontal="center" vertical="top" wrapText="1"/>
      <protection/>
    </xf>
    <xf numFmtId="0" fontId="11" fillId="0" borderId="0" xfId="65" applyFont="1" applyBorder="1">
      <alignment/>
      <protection/>
    </xf>
    <xf numFmtId="49" fontId="26" fillId="0" borderId="0" xfId="65" applyNumberFormat="1" applyFont="1" applyAlignment="1">
      <alignment vertical="top" wrapText="1"/>
      <protection/>
    </xf>
    <xf numFmtId="49" fontId="20" fillId="0" borderId="0" xfId="65" applyNumberFormat="1" applyFont="1" applyAlignment="1">
      <alignment horizontal="center" vertical="top" wrapText="1"/>
      <protection/>
    </xf>
    <xf numFmtId="0" fontId="5" fillId="0" borderId="0" xfId="65" applyFont="1" applyAlignment="1">
      <alignment horizontal="right"/>
      <protection/>
    </xf>
    <xf numFmtId="0" fontId="17" fillId="0" borderId="5" xfId="65" applyFont="1" applyBorder="1" applyAlignment="1">
      <alignment horizontal="center" vertical="top" wrapText="1"/>
      <protection/>
    </xf>
    <xf numFmtId="0" fontId="11" fillId="0" borderId="5" xfId="65" applyFont="1" applyBorder="1" applyAlignment="1">
      <alignment vertical="top" wrapText="1"/>
      <protection/>
    </xf>
    <xf numFmtId="0" fontId="19" fillId="0" borderId="5" xfId="65" applyFont="1" applyBorder="1" applyAlignment="1">
      <alignment vertical="top" wrapText="1"/>
      <protection/>
    </xf>
    <xf numFmtId="0" fontId="4" fillId="0" borderId="5" xfId="65" applyFont="1" applyBorder="1" applyAlignment="1">
      <alignment horizontal="center" vertical="top" wrapText="1"/>
      <protection/>
    </xf>
    <xf numFmtId="49" fontId="13" fillId="0" borderId="1" xfId="65" applyNumberFormat="1" applyFont="1" applyBorder="1" applyAlignment="1">
      <alignment horizontal="center"/>
      <protection/>
    </xf>
    <xf numFmtId="0" fontId="13" fillId="0" borderId="1" xfId="65" applyFont="1" applyBorder="1" applyAlignment="1">
      <alignment horizontal="center"/>
      <protection/>
    </xf>
    <xf numFmtId="3" fontId="13" fillId="0" borderId="1" xfId="65" applyNumberFormat="1" applyFont="1" applyBorder="1" applyAlignment="1">
      <alignment horizontal="center"/>
      <protection/>
    </xf>
    <xf numFmtId="0" fontId="13" fillId="0" borderId="1" xfId="65" applyNumberFormat="1" applyFont="1" applyBorder="1" applyAlignment="1">
      <alignment horizontal="center"/>
      <protection/>
    </xf>
    <xf numFmtId="3" fontId="11" fillId="0" borderId="6" xfId="65" applyNumberFormat="1" applyFont="1" applyBorder="1" applyAlignment="1">
      <alignment horizontal="center"/>
      <protection/>
    </xf>
    <xf numFmtId="0" fontId="9" fillId="0" borderId="5" xfId="65" applyFont="1" applyBorder="1" applyAlignment="1">
      <alignment horizontal="center" vertical="top" wrapText="1"/>
      <protection/>
    </xf>
    <xf numFmtId="49" fontId="20" fillId="0" borderId="1" xfId="65" applyNumberFormat="1" applyFont="1" applyBorder="1" applyAlignment="1">
      <alignment horizontal="center"/>
      <protection/>
    </xf>
    <xf numFmtId="0" fontId="4" fillId="0" borderId="5" xfId="65" applyFont="1" applyBorder="1" applyAlignment="1">
      <alignment horizontal="left" vertical="top" wrapText="1"/>
      <protection/>
    </xf>
    <xf numFmtId="0" fontId="4" fillId="0" borderId="7" xfId="65" applyFont="1" applyBorder="1" applyAlignment="1">
      <alignment horizontal="left" vertical="top" wrapText="1"/>
      <protection/>
    </xf>
    <xf numFmtId="49" fontId="25" fillId="0" borderId="0" xfId="65" applyNumberFormat="1" applyFont="1" applyAlignment="1">
      <alignment horizontal="center" vertical="top" wrapText="1"/>
      <protection/>
    </xf>
    <xf numFmtId="49" fontId="12" fillId="0" borderId="0" xfId="65" applyNumberFormat="1" applyAlignment="1">
      <alignment horizontal="left" vertical="top" wrapText="1"/>
      <protection/>
    </xf>
    <xf numFmtId="0" fontId="11" fillId="0" borderId="0" xfId="65" applyFont="1" applyAlignment="1">
      <alignment horizontal="center"/>
      <protection/>
    </xf>
    <xf numFmtId="49" fontId="20" fillId="0" borderId="0" xfId="65" applyNumberFormat="1" applyFont="1" applyAlignment="1">
      <alignment vertical="top" wrapText="1"/>
      <protection/>
    </xf>
    <xf numFmtId="0" fontId="20" fillId="0" borderId="0" xfId="65" applyFont="1" applyAlignment="1">
      <alignment/>
      <protection/>
    </xf>
    <xf numFmtId="0" fontId="26" fillId="0" borderId="0" xfId="65" applyFont="1" applyAlignment="1">
      <alignment/>
      <protection/>
    </xf>
    <xf numFmtId="0" fontId="12" fillId="0" borderId="0" xfId="65" applyAlignment="1">
      <alignment wrapText="1"/>
      <protection/>
    </xf>
    <xf numFmtId="0" fontId="11" fillId="0" borderId="0" xfId="65" applyFont="1" applyAlignment="1">
      <alignment horizontal="centerContinuous"/>
      <protection/>
    </xf>
    <xf numFmtId="0" fontId="5" fillId="0" borderId="0" xfId="65" applyFont="1" applyAlignment="1">
      <alignment wrapText="1"/>
      <protection/>
    </xf>
    <xf numFmtId="0" fontId="6" fillId="0" borderId="0" xfId="65" applyFont="1" applyAlignment="1">
      <alignment horizontal="centerContinuous" wrapText="1"/>
      <protection/>
    </xf>
    <xf numFmtId="0" fontId="27" fillId="0" borderId="0" xfId="65" applyFont="1" applyAlignment="1">
      <alignment horizontal="centerContinuous"/>
      <protection/>
    </xf>
    <xf numFmtId="0" fontId="27" fillId="0" borderId="0" xfId="65" applyFont="1">
      <alignment/>
      <protection/>
    </xf>
    <xf numFmtId="0" fontId="6" fillId="0" borderId="0" xfId="65" applyFont="1" applyAlignment="1">
      <alignment horizontal="centerContinuous"/>
      <protection/>
    </xf>
    <xf numFmtId="0" fontId="16" fillId="0" borderId="0" xfId="65" applyFont="1" applyAlignment="1">
      <alignment horizontal="centerContinuous"/>
      <protection/>
    </xf>
    <xf numFmtId="0" fontId="6" fillId="0" borderId="0" xfId="65" applyFont="1">
      <alignment/>
      <protection/>
    </xf>
    <xf numFmtId="0" fontId="28" fillId="0" borderId="0" xfId="65" applyFont="1" applyAlignment="1">
      <alignment horizontal="centerContinuous" wrapText="1"/>
      <protection/>
    </xf>
    <xf numFmtId="0" fontId="4" fillId="0" borderId="15" xfId="65" applyFont="1" applyBorder="1" applyAlignment="1">
      <alignment horizontal="centerContinuous"/>
      <protection/>
    </xf>
    <xf numFmtId="0" fontId="5" fillId="0" borderId="16" xfId="65" applyFont="1" applyBorder="1" applyAlignment="1">
      <alignment wrapText="1"/>
      <protection/>
    </xf>
    <xf numFmtId="0" fontId="5" fillId="0" borderId="17" xfId="65" applyFont="1" applyBorder="1" applyAlignment="1">
      <alignment/>
      <protection/>
    </xf>
    <xf numFmtId="0" fontId="4" fillId="0" borderId="18" xfId="65" applyFont="1" applyBorder="1" applyAlignment="1">
      <alignment horizontal="centerContinuous"/>
      <protection/>
    </xf>
    <xf numFmtId="0" fontId="4" fillId="0" borderId="19" xfId="65" applyFont="1" applyBorder="1" applyAlignment="1">
      <alignment horizontal="centerContinuous"/>
      <protection/>
    </xf>
    <xf numFmtId="0" fontId="5" fillId="0" borderId="20" xfId="65" applyFont="1" applyBorder="1" applyAlignment="1">
      <alignment/>
      <protection/>
    </xf>
    <xf numFmtId="0" fontId="4" fillId="0" borderId="19" xfId="65" applyFont="1" applyBorder="1" applyAlignment="1">
      <alignment horizontal="centerContinuous" vertical="center"/>
      <protection/>
    </xf>
    <xf numFmtId="0" fontId="4" fillId="0" borderId="18" xfId="65" applyFont="1" applyBorder="1" applyAlignment="1">
      <alignment horizontal="centerContinuous" vertical="center" wrapText="1"/>
      <protection/>
    </xf>
    <xf numFmtId="0" fontId="5" fillId="0" borderId="18" xfId="65" applyFont="1" applyBorder="1" applyAlignment="1">
      <alignment horizontal="centerContinuous"/>
      <protection/>
    </xf>
    <xf numFmtId="0" fontId="5" fillId="0" borderId="21" xfId="65" applyFont="1" applyBorder="1" applyAlignment="1">
      <alignment horizontal="center"/>
      <protection/>
    </xf>
    <xf numFmtId="0" fontId="29" fillId="0" borderId="22" xfId="65" applyFont="1" applyBorder="1" applyAlignment="1">
      <alignment wrapText="1"/>
      <protection/>
    </xf>
    <xf numFmtId="0" fontId="29" fillId="0" borderId="0" xfId="65" applyFont="1" applyAlignment="1">
      <alignment/>
      <protection/>
    </xf>
    <xf numFmtId="0" fontId="29" fillId="0" borderId="23" xfId="65" applyFont="1" applyBorder="1" applyAlignment="1">
      <alignment/>
      <protection/>
    </xf>
    <xf numFmtId="0" fontId="4" fillId="0" borderId="24" xfId="65" applyFont="1" applyBorder="1" applyAlignment="1">
      <alignment horizontal="centerContinuous"/>
      <protection/>
    </xf>
    <xf numFmtId="0" fontId="29" fillId="0" borderId="25" xfId="65" applyFont="1" applyBorder="1" applyAlignment="1">
      <alignment horizontal="center"/>
      <protection/>
    </xf>
    <xf numFmtId="49" fontId="4" fillId="0" borderId="22" xfId="65" applyNumberFormat="1" applyFont="1" applyBorder="1" applyAlignment="1">
      <alignment horizontal="center" vertical="top" wrapText="1"/>
      <protection/>
    </xf>
    <xf numFmtId="49" fontId="4" fillId="0" borderId="0" xfId="65" applyNumberFormat="1" applyFont="1" applyAlignment="1">
      <alignment/>
      <protection/>
    </xf>
    <xf numFmtId="49" fontId="4" fillId="0" borderId="26" xfId="65" applyNumberFormat="1" applyFont="1" applyBorder="1" applyAlignment="1">
      <alignment horizontal="center" vertical="center" wrapText="1"/>
      <protection/>
    </xf>
    <xf numFmtId="49" fontId="4" fillId="0" borderId="0" xfId="65" applyNumberFormat="1" applyFont="1" applyAlignment="1">
      <alignment horizontal="center" vertical="center" wrapText="1"/>
      <protection/>
    </xf>
    <xf numFmtId="49" fontId="4" fillId="0" borderId="23" xfId="65" applyNumberFormat="1" applyFont="1" applyBorder="1" applyAlignment="1">
      <alignment horizontal="center" vertical="center" wrapText="1"/>
      <protection/>
    </xf>
    <xf numFmtId="0" fontId="4" fillId="0" borderId="23" xfId="65" applyFont="1" applyBorder="1" applyAlignment="1">
      <alignment horizontal="center" vertical="center" wrapText="1"/>
      <protection/>
    </xf>
    <xf numFmtId="49" fontId="4" fillId="0" borderId="25" xfId="65" applyNumberFormat="1" applyFont="1" applyBorder="1" applyAlignment="1">
      <alignment horizontal="center" vertical="center" wrapText="1"/>
      <protection/>
    </xf>
    <xf numFmtId="49" fontId="4" fillId="0" borderId="0" xfId="65" applyNumberFormat="1" applyFont="1">
      <alignment/>
      <protection/>
    </xf>
    <xf numFmtId="0" fontId="4" fillId="0" borderId="5" xfId="65" applyFont="1" applyBorder="1" applyAlignment="1">
      <alignment horizontal="center" wrapText="1"/>
      <protection/>
    </xf>
    <xf numFmtId="0" fontId="4" fillId="0" borderId="0" xfId="65" applyFont="1" applyAlignment="1">
      <alignment horizontal="center"/>
      <protection/>
    </xf>
    <xf numFmtId="0" fontId="4" fillId="0" borderId="6" xfId="65" applyFont="1" applyBorder="1" applyAlignment="1">
      <alignment horizontal="center"/>
      <protection/>
    </xf>
    <xf numFmtId="3" fontId="9" fillId="0" borderId="27" xfId="65" applyNumberFormat="1" applyFont="1" applyBorder="1">
      <alignment/>
      <protection/>
    </xf>
    <xf numFmtId="0" fontId="12" fillId="0" borderId="15" xfId="65" applyBorder="1">
      <alignment/>
      <protection/>
    </xf>
    <xf numFmtId="3" fontId="12" fillId="0" borderId="28" xfId="65" applyNumberFormat="1" applyBorder="1">
      <alignment/>
      <protection/>
    </xf>
    <xf numFmtId="0" fontId="12" fillId="0" borderId="29" xfId="65" applyBorder="1">
      <alignment/>
      <protection/>
    </xf>
    <xf numFmtId="3" fontId="29" fillId="0" borderId="30" xfId="65" applyNumberFormat="1" applyFont="1" applyBorder="1" applyAlignment="1">
      <alignment/>
      <protection/>
    </xf>
    <xf numFmtId="0" fontId="12" fillId="0" borderId="31" xfId="65" applyBorder="1">
      <alignment/>
      <protection/>
    </xf>
    <xf numFmtId="3" fontId="4" fillId="0" borderId="27" xfId="65" applyNumberFormat="1" applyFont="1" applyBorder="1">
      <alignment/>
      <protection/>
    </xf>
    <xf numFmtId="0" fontId="12" fillId="0" borderId="32" xfId="65" applyBorder="1">
      <alignment/>
      <protection/>
    </xf>
    <xf numFmtId="3" fontId="12" fillId="0" borderId="27" xfId="65" applyNumberFormat="1" applyBorder="1">
      <alignment/>
      <protection/>
    </xf>
    <xf numFmtId="3" fontId="12" fillId="0" borderId="33" xfId="65" applyNumberFormat="1" applyBorder="1">
      <alignment/>
      <protection/>
    </xf>
    <xf numFmtId="3" fontId="12" fillId="0" borderId="34" xfId="65" applyNumberFormat="1" applyBorder="1">
      <alignment/>
      <protection/>
    </xf>
    <xf numFmtId="3" fontId="12" fillId="0" borderId="35" xfId="65" applyNumberFormat="1" applyBorder="1">
      <alignment/>
      <protection/>
    </xf>
    <xf numFmtId="3" fontId="12" fillId="0" borderId="30" xfId="65" applyNumberFormat="1" applyBorder="1">
      <alignment/>
      <protection/>
    </xf>
    <xf numFmtId="3" fontId="30" fillId="0" borderId="0" xfId="65" applyNumberFormat="1" applyFont="1" applyBorder="1">
      <alignment/>
      <protection/>
    </xf>
    <xf numFmtId="3" fontId="30" fillId="0" borderId="0" xfId="65" applyNumberFormat="1" applyFont="1">
      <alignment/>
      <protection/>
    </xf>
    <xf numFmtId="3" fontId="30" fillId="0" borderId="30" xfId="65" applyNumberFormat="1" applyFont="1" applyBorder="1">
      <alignment/>
      <protection/>
    </xf>
    <xf numFmtId="0" fontId="30" fillId="0" borderId="32" xfId="65" applyFont="1" applyBorder="1">
      <alignment/>
      <protection/>
    </xf>
    <xf numFmtId="0" fontId="30" fillId="0" borderId="0" xfId="65" applyFont="1">
      <alignment/>
      <protection/>
    </xf>
    <xf numFmtId="0" fontId="9" fillId="0" borderId="36" xfId="65" applyFont="1" applyBorder="1" applyAlignment="1">
      <alignment horizontal="right" wrapText="1"/>
      <protection/>
    </xf>
    <xf numFmtId="0" fontId="4" fillId="0" borderId="0" xfId="65" applyFont="1" applyBorder="1" applyAlignment="1">
      <alignment/>
      <protection/>
    </xf>
    <xf numFmtId="0" fontId="11" fillId="0" borderId="0" xfId="65" applyFont="1" applyBorder="1" applyAlignment="1">
      <alignment/>
      <protection/>
    </xf>
    <xf numFmtId="49" fontId="11" fillId="0" borderId="0" xfId="65" applyNumberFormat="1" applyFont="1" applyBorder="1" applyAlignment="1">
      <alignment horizontal="center" vertical="top" wrapText="1"/>
      <protection/>
    </xf>
    <xf numFmtId="0" fontId="11" fillId="0" borderId="0" xfId="65" applyFont="1" applyBorder="1" applyAlignment="1">
      <alignment horizontal="center"/>
      <protection/>
    </xf>
    <xf numFmtId="0" fontId="12" fillId="0" borderId="0" xfId="65" applyBorder="1" applyAlignment="1">
      <alignment wrapText="1"/>
      <protection/>
    </xf>
    <xf numFmtId="0" fontId="12" fillId="0" borderId="0" xfId="65" applyBorder="1">
      <alignment/>
      <protection/>
    </xf>
    <xf numFmtId="0" fontId="4" fillId="0" borderId="0" xfId="65" applyFont="1" applyAlignment="1">
      <alignment wrapText="1"/>
      <protection/>
    </xf>
    <xf numFmtId="0" fontId="5" fillId="0" borderId="0" xfId="65" applyFont="1" applyAlignment="1">
      <alignment/>
      <protection/>
    </xf>
    <xf numFmtId="0" fontId="6" fillId="0" borderId="0" xfId="65" applyFont="1" applyAlignment="1">
      <alignment/>
      <protection/>
    </xf>
    <xf numFmtId="0" fontId="17" fillId="0" borderId="0" xfId="65" applyFont="1" applyAlignment="1">
      <alignment horizontal="centerContinuous" wrapText="1"/>
      <protection/>
    </xf>
    <xf numFmtId="0" fontId="5" fillId="0" borderId="37" xfId="65" applyFont="1" applyBorder="1" applyAlignment="1">
      <alignment horizontal="center" vertical="top" wrapText="1"/>
      <protection/>
    </xf>
    <xf numFmtId="0" fontId="5" fillId="0" borderId="37" xfId="65" applyFont="1" applyBorder="1" applyAlignment="1">
      <alignment horizontal="center" vertical="top"/>
      <protection/>
    </xf>
    <xf numFmtId="0" fontId="5" fillId="0" borderId="20" xfId="65" applyFont="1" applyBorder="1" applyAlignment="1">
      <alignment horizontal="center" vertical="top"/>
      <protection/>
    </xf>
    <xf numFmtId="0" fontId="5" fillId="0" borderId="20" xfId="65" applyFont="1" applyBorder="1" applyAlignment="1">
      <alignment horizontal="centerContinuous"/>
      <protection/>
    </xf>
    <xf numFmtId="0" fontId="5" fillId="0" borderId="19" xfId="65" applyFont="1" applyBorder="1" applyAlignment="1">
      <alignment horizontal="centerContinuous" vertical="center"/>
      <protection/>
    </xf>
    <xf numFmtId="0" fontId="5" fillId="0" borderId="18" xfId="65" applyFont="1" applyBorder="1" applyAlignment="1">
      <alignment horizontal="centerContinuous" vertical="center" wrapText="1"/>
      <protection/>
    </xf>
    <xf numFmtId="0" fontId="5" fillId="0" borderId="21" xfId="65" applyFont="1" applyBorder="1" applyAlignment="1">
      <alignment horizontal="center" vertical="top" wrapText="1"/>
      <protection/>
    </xf>
    <xf numFmtId="0" fontId="25" fillId="0" borderId="38" xfId="65" applyFont="1" applyBorder="1" applyAlignment="1">
      <alignment horizontal="center" vertical="top" wrapText="1"/>
      <protection/>
    </xf>
    <xf numFmtId="0" fontId="25" fillId="0" borderId="38" xfId="65" applyFont="1" applyBorder="1" applyAlignment="1">
      <alignment horizontal="center" vertical="top"/>
      <protection/>
    </xf>
    <xf numFmtId="0" fontId="25" fillId="0" borderId="23" xfId="65" applyFont="1" applyBorder="1" applyAlignment="1">
      <alignment horizontal="center" vertical="top"/>
      <protection/>
    </xf>
    <xf numFmtId="0" fontId="13" fillId="0" borderId="23" xfId="65" applyFont="1" applyBorder="1" applyAlignment="1">
      <alignment/>
      <protection/>
    </xf>
    <xf numFmtId="0" fontId="25" fillId="0" borderId="39" xfId="65" applyFont="1" applyBorder="1" applyAlignment="1">
      <alignment horizontal="centerContinuous"/>
      <protection/>
    </xf>
    <xf numFmtId="0" fontId="13" fillId="0" borderId="40" xfId="65" applyFont="1" applyBorder="1" applyAlignment="1">
      <alignment horizontal="centerContinuous"/>
      <protection/>
    </xf>
    <xf numFmtId="0" fontId="4" fillId="0" borderId="23" xfId="65" applyFont="1" applyBorder="1" applyAlignment="1">
      <alignment/>
      <protection/>
    </xf>
    <xf numFmtId="0" fontId="13" fillId="0" borderId="25" xfId="65" applyFont="1" applyBorder="1" applyAlignment="1">
      <alignment/>
      <protection/>
    </xf>
    <xf numFmtId="0" fontId="4" fillId="0" borderId="38" xfId="65" applyFont="1" applyBorder="1" applyAlignment="1">
      <alignment horizontal="center" vertical="top" wrapText="1"/>
      <protection/>
    </xf>
    <xf numFmtId="0" fontId="4" fillId="0" borderId="38" xfId="65" applyFont="1" applyBorder="1" applyAlignment="1">
      <alignment horizontal="center" vertical="top"/>
      <protection/>
    </xf>
    <xf numFmtId="0" fontId="4" fillId="0" borderId="23" xfId="65" applyFont="1" applyBorder="1" applyAlignment="1">
      <alignment horizontal="center" vertical="top" wrapText="1"/>
      <protection/>
    </xf>
    <xf numFmtId="0" fontId="4" fillId="0" borderId="25" xfId="65" applyFont="1" applyBorder="1" applyAlignment="1">
      <alignment horizontal="center" vertical="top" wrapText="1"/>
      <protection/>
    </xf>
    <xf numFmtId="0" fontId="22" fillId="0" borderId="0" xfId="65" applyFont="1" applyAlignment="1">
      <alignment horizontal="centerContinuous"/>
      <protection/>
    </xf>
    <xf numFmtId="0" fontId="4" fillId="0" borderId="5" xfId="65" applyFont="1" applyBorder="1" applyAlignment="1">
      <alignment horizontal="center" vertical="center" wrapText="1"/>
      <protection/>
    </xf>
    <xf numFmtId="0" fontId="4" fillId="0" borderId="1" xfId="65" applyFont="1" applyBorder="1" applyAlignment="1">
      <alignment horizontal="center" vertical="center"/>
      <protection/>
    </xf>
    <xf numFmtId="0" fontId="4" fillId="0" borderId="6" xfId="65" applyFont="1" applyBorder="1" applyAlignment="1">
      <alignment horizontal="center" vertical="center"/>
      <protection/>
    </xf>
    <xf numFmtId="0" fontId="4" fillId="0" borderId="0" xfId="65" applyFont="1" applyAlignment="1">
      <alignment/>
      <protection/>
    </xf>
    <xf numFmtId="0" fontId="9" fillId="0" borderId="38" xfId="65" applyFont="1" applyBorder="1" applyAlignment="1">
      <alignment horizontal="left" wrapText="1"/>
      <protection/>
    </xf>
    <xf numFmtId="0" fontId="12" fillId="0" borderId="0" xfId="65" applyBorder="1" applyAlignment="1">
      <alignment horizontal="center" vertical="center"/>
      <protection/>
    </xf>
    <xf numFmtId="3" fontId="12" fillId="0" borderId="30" xfId="65" applyNumberFormat="1" applyBorder="1" applyAlignment="1">
      <alignment horizontal="center" vertical="center"/>
      <protection/>
    </xf>
    <xf numFmtId="0" fontId="12" fillId="0" borderId="38" xfId="65" applyBorder="1" applyAlignment="1">
      <alignment wrapText="1"/>
      <protection/>
    </xf>
    <xf numFmtId="0" fontId="12" fillId="0" borderId="33" xfId="65" applyBorder="1">
      <alignment/>
      <protection/>
    </xf>
    <xf numFmtId="0" fontId="12" fillId="0" borderId="41" xfId="65" applyBorder="1">
      <alignment/>
      <protection/>
    </xf>
    <xf numFmtId="0" fontId="4" fillId="0" borderId="5" xfId="65" applyFont="1" applyBorder="1" applyAlignment="1">
      <alignment wrapText="1"/>
      <protection/>
    </xf>
    <xf numFmtId="0" fontId="12" fillId="0" borderId="38" xfId="65" applyBorder="1">
      <alignment/>
      <protection/>
    </xf>
    <xf numFmtId="0" fontId="9" fillId="0" borderId="5" xfId="65" applyFont="1" applyBorder="1" applyAlignment="1">
      <alignment horizontal="right" wrapText="1"/>
      <protection/>
    </xf>
    <xf numFmtId="0" fontId="16" fillId="0" borderId="1" xfId="65" applyFont="1" applyBorder="1">
      <alignment/>
      <protection/>
    </xf>
    <xf numFmtId="3" fontId="16" fillId="0" borderId="0" xfId="65" applyNumberFormat="1" applyFont="1">
      <alignment/>
      <protection/>
    </xf>
    <xf numFmtId="0" fontId="16" fillId="0" borderId="0" xfId="65" applyFont="1">
      <alignment/>
      <protection/>
    </xf>
    <xf numFmtId="0" fontId="9" fillId="0" borderId="5" xfId="65" applyFont="1" applyBorder="1" applyAlignment="1">
      <alignment wrapText="1"/>
      <protection/>
    </xf>
    <xf numFmtId="0" fontId="12" fillId="0" borderId="42" xfId="65" applyBorder="1" applyAlignment="1">
      <alignment horizontal="center" vertical="center"/>
      <protection/>
    </xf>
    <xf numFmtId="0" fontId="11" fillId="0" borderId="5" xfId="65" applyFont="1" applyBorder="1" applyAlignment="1">
      <alignment wrapText="1"/>
      <protection/>
    </xf>
    <xf numFmtId="0" fontId="9" fillId="0" borderId="7" xfId="65" applyFont="1" applyBorder="1" applyAlignment="1">
      <alignment horizontal="right" wrapText="1"/>
      <protection/>
    </xf>
    <xf numFmtId="49" fontId="5" fillId="0" borderId="0" xfId="65" applyNumberFormat="1" applyFont="1" applyBorder="1" applyAlignment="1">
      <alignment vertical="top" wrapText="1"/>
      <protection/>
    </xf>
    <xf numFmtId="49" fontId="20" fillId="0" borderId="0" xfId="65" applyNumberFormat="1" applyFont="1" applyBorder="1" applyAlignment="1">
      <alignment horizontal="center" vertical="top" wrapText="1"/>
      <protection/>
    </xf>
    <xf numFmtId="0" fontId="20" fillId="0" borderId="0" xfId="65" applyFont="1" applyBorder="1">
      <alignment/>
      <protection/>
    </xf>
    <xf numFmtId="3" fontId="12" fillId="0" borderId="0" xfId="65" applyNumberFormat="1" applyBorder="1">
      <alignment/>
      <protection/>
    </xf>
    <xf numFmtId="0" fontId="11" fillId="0" borderId="0" xfId="65" applyFont="1" applyAlignment="1">
      <alignment wrapText="1"/>
      <protection/>
    </xf>
    <xf numFmtId="3" fontId="11" fillId="0" borderId="0" xfId="65" applyNumberFormat="1" applyFont="1" applyBorder="1">
      <alignment/>
      <protection/>
    </xf>
    <xf numFmtId="49" fontId="25" fillId="0" borderId="0" xfId="65" applyNumberFormat="1" applyFont="1" applyBorder="1" applyAlignment="1">
      <alignment vertical="top" wrapText="1"/>
      <protection/>
    </xf>
    <xf numFmtId="0" fontId="13" fillId="0" borderId="0" xfId="65" applyFont="1" applyBorder="1" applyAlignment="1">
      <alignment horizontal="center"/>
      <protection/>
    </xf>
    <xf numFmtId="49" fontId="13" fillId="0" borderId="0" xfId="65" applyNumberFormat="1" applyFont="1" applyBorder="1" applyAlignment="1">
      <alignment horizontal="center" vertical="top" wrapText="1"/>
      <protection/>
    </xf>
    <xf numFmtId="0" fontId="25" fillId="0" borderId="0" xfId="65" applyFont="1" applyBorder="1" applyAlignment="1">
      <alignment horizontal="center"/>
      <protection/>
    </xf>
    <xf numFmtId="0" fontId="13" fillId="0" borderId="0" xfId="65" applyFont="1" applyBorder="1">
      <alignment/>
      <protection/>
    </xf>
    <xf numFmtId="0" fontId="31" fillId="0" borderId="0" xfId="65" applyFont="1">
      <alignment/>
      <protection/>
    </xf>
    <xf numFmtId="0" fontId="32" fillId="0" borderId="0" xfId="65" applyFont="1">
      <alignment/>
      <protection/>
    </xf>
    <xf numFmtId="0" fontId="6" fillId="0" borderId="0" xfId="65" applyFont="1" applyAlignment="1">
      <alignment horizontal="center"/>
      <protection/>
    </xf>
    <xf numFmtId="0" fontId="31" fillId="0" borderId="15" xfId="65" applyFont="1" applyBorder="1">
      <alignment/>
      <protection/>
    </xf>
    <xf numFmtId="0" fontId="4" fillId="0" borderId="15" xfId="65" applyFont="1" applyBorder="1">
      <alignment/>
      <protection/>
    </xf>
    <xf numFmtId="0" fontId="4" fillId="0" borderId="7" xfId="65" applyFont="1" applyBorder="1" applyAlignment="1">
      <alignment horizontal="center"/>
      <protection/>
    </xf>
    <xf numFmtId="0" fontId="4" fillId="0" borderId="43" xfId="65" applyFont="1" applyBorder="1" applyAlignment="1">
      <alignment horizontal="center"/>
      <protection/>
    </xf>
    <xf numFmtId="0" fontId="32" fillId="0" borderId="1" xfId="65" applyFont="1" applyBorder="1">
      <alignment/>
      <protection/>
    </xf>
    <xf numFmtId="0" fontId="9" fillId="0" borderId="5" xfId="65" applyFont="1" applyBorder="1" applyAlignment="1">
      <alignment horizontal="left"/>
      <protection/>
    </xf>
    <xf numFmtId="3" fontId="11" fillId="0" borderId="44" xfId="65" applyNumberFormat="1" applyFont="1" applyBorder="1" applyAlignment="1">
      <alignment horizontal="center"/>
      <protection/>
    </xf>
    <xf numFmtId="0" fontId="4" fillId="0" borderId="1" xfId="65" applyFont="1" applyBorder="1">
      <alignment/>
      <protection/>
    </xf>
    <xf numFmtId="0" fontId="5" fillId="0" borderId="5" xfId="65" applyFont="1" applyBorder="1" applyAlignment="1">
      <alignment horizontal="left"/>
      <protection/>
    </xf>
    <xf numFmtId="0" fontId="5" fillId="0" borderId="5" xfId="65" applyFont="1" applyBorder="1">
      <alignment/>
      <protection/>
    </xf>
    <xf numFmtId="0" fontId="5" fillId="0" borderId="7" xfId="65" applyFont="1" applyBorder="1">
      <alignment/>
      <protection/>
    </xf>
    <xf numFmtId="3" fontId="11" fillId="0" borderId="43" xfId="65" applyNumberFormat="1" applyFont="1" applyBorder="1" applyAlignment="1">
      <alignment horizontal="center"/>
      <protection/>
    </xf>
    <xf numFmtId="0" fontId="5" fillId="0" borderId="0" xfId="65" applyFont="1" applyBorder="1">
      <alignment/>
      <protection/>
    </xf>
    <xf numFmtId="0" fontId="32" fillId="0" borderId="0" xfId="65" applyFont="1" applyBorder="1">
      <alignment/>
      <protection/>
    </xf>
    <xf numFmtId="0" fontId="33" fillId="0" borderId="0" xfId="65" applyFont="1">
      <alignment/>
      <protection/>
    </xf>
    <xf numFmtId="3" fontId="32" fillId="0" borderId="0" xfId="65" applyNumberFormat="1" applyFont="1">
      <alignment/>
      <protection/>
    </xf>
    <xf numFmtId="3" fontId="32" fillId="0" borderId="0" xfId="65" applyNumberFormat="1" applyFont="1" applyAlignment="1">
      <alignment horizontal="center"/>
      <protection/>
    </xf>
    <xf numFmtId="0" fontId="34" fillId="0" borderId="0" xfId="65" applyFont="1">
      <alignment/>
      <protection/>
    </xf>
    <xf numFmtId="0" fontId="5" fillId="0" borderId="0" xfId="65" applyFont="1" applyBorder="1" applyAlignment="1">
      <alignment horizontal="right"/>
      <protection/>
    </xf>
    <xf numFmtId="0" fontId="6" fillId="0" borderId="0" xfId="65" applyFont="1" applyBorder="1" applyAlignment="1">
      <alignment horizontal="centerContinuous"/>
      <protection/>
    </xf>
    <xf numFmtId="0" fontId="6" fillId="0" borderId="0" xfId="65" applyFont="1" applyBorder="1">
      <alignment/>
      <protection/>
    </xf>
    <xf numFmtId="0" fontId="4" fillId="0" borderId="0" xfId="65" applyFont="1" applyAlignment="1">
      <alignment horizontal="right"/>
      <protection/>
    </xf>
    <xf numFmtId="0" fontId="5" fillId="0" borderId="45" xfId="65" applyFont="1" applyBorder="1" applyAlignment="1">
      <alignment horizontal="center" vertical="center" wrapText="1"/>
      <protection/>
    </xf>
    <xf numFmtId="0" fontId="4" fillId="0" borderId="45" xfId="65" applyFont="1" applyBorder="1" applyAlignment="1">
      <alignment horizontal="center" vertical="center" wrapText="1"/>
      <protection/>
    </xf>
    <xf numFmtId="0" fontId="5" fillId="0" borderId="44" xfId="65" applyFont="1" applyBorder="1" applyAlignment="1">
      <alignment wrapText="1"/>
      <protection/>
    </xf>
    <xf numFmtId="0" fontId="5" fillId="0" borderId="44" xfId="65" applyFont="1" applyBorder="1" applyAlignment="1">
      <alignment horizontal="center" vertical="center" wrapText="1"/>
      <protection/>
    </xf>
    <xf numFmtId="0" fontId="4" fillId="0" borderId="0" xfId="65" applyFont="1" applyBorder="1">
      <alignment/>
      <protection/>
    </xf>
    <xf numFmtId="2" fontId="5" fillId="0" borderId="44" xfId="65" applyNumberFormat="1" applyFont="1" applyBorder="1" applyAlignment="1">
      <alignment horizontal="center" vertical="center" wrapText="1"/>
      <protection/>
    </xf>
    <xf numFmtId="0" fontId="9" fillId="0" borderId="45" xfId="65" applyFont="1" applyBorder="1" applyAlignment="1">
      <alignment wrapText="1"/>
      <protection/>
    </xf>
    <xf numFmtId="2" fontId="5" fillId="0" borderId="43" xfId="65" applyNumberFormat="1" applyFont="1" applyBorder="1" applyAlignment="1">
      <alignment horizontal="center" vertical="center" wrapText="1"/>
      <protection/>
    </xf>
    <xf numFmtId="0" fontId="11" fillId="0" borderId="0" xfId="65" applyFont="1" applyBorder="1" applyAlignment="1">
      <alignment horizontal="right"/>
      <protection/>
    </xf>
    <xf numFmtId="0" fontId="11" fillId="0" borderId="0" xfId="65" applyFont="1" applyBorder="1" applyAlignment="1">
      <alignment horizontal="left"/>
      <protection/>
    </xf>
    <xf numFmtId="213" fontId="32" fillId="0" borderId="0" xfId="65" applyNumberFormat="1" applyFont="1">
      <alignment/>
      <protection/>
    </xf>
    <xf numFmtId="4" fontId="32" fillId="0" borderId="0" xfId="65" applyNumberFormat="1" applyFont="1">
      <alignment/>
      <protection/>
    </xf>
    <xf numFmtId="3" fontId="35" fillId="0" borderId="0" xfId="65" applyNumberFormat="1" applyFont="1">
      <alignment/>
      <protection/>
    </xf>
    <xf numFmtId="3" fontId="36" fillId="0" borderId="0" xfId="65" applyNumberFormat="1" applyFont="1">
      <alignment/>
      <protection/>
    </xf>
    <xf numFmtId="4" fontId="12" fillId="0" borderId="0" xfId="65" applyNumberFormat="1">
      <alignment/>
      <protection/>
    </xf>
    <xf numFmtId="0" fontId="37" fillId="0" borderId="0" xfId="65" applyFont="1">
      <alignment/>
      <protection/>
    </xf>
    <xf numFmtId="0" fontId="4" fillId="0" borderId="1" xfId="65" applyFont="1" applyBorder="1" applyAlignment="1">
      <alignment horizontal="center" vertical="center" wrapText="1"/>
      <protection/>
    </xf>
    <xf numFmtId="0" fontId="4" fillId="0" borderId="6" xfId="65" applyFont="1" applyBorder="1" applyAlignment="1">
      <alignment horizontal="center" vertical="center" wrapText="1"/>
      <protection/>
    </xf>
    <xf numFmtId="180" fontId="4" fillId="0" borderId="5" xfId="65" applyNumberFormat="1" applyFont="1" applyBorder="1" applyAlignment="1">
      <alignment horizontal="center"/>
      <protection/>
    </xf>
    <xf numFmtId="180" fontId="4" fillId="0" borderId="1" xfId="65" applyNumberFormat="1" applyFont="1" applyBorder="1" applyAlignment="1">
      <alignment horizontal="center"/>
      <protection/>
    </xf>
    <xf numFmtId="180" fontId="4" fillId="0" borderId="39" xfId="65" applyNumberFormat="1" applyFont="1" applyBorder="1" applyAlignment="1">
      <alignment horizontal="center"/>
      <protection/>
    </xf>
    <xf numFmtId="180" fontId="4" fillId="0" borderId="6" xfId="65" applyNumberFormat="1" applyFont="1" applyBorder="1" applyAlignment="1">
      <alignment horizontal="center"/>
      <protection/>
    </xf>
    <xf numFmtId="4" fontId="11" fillId="0" borderId="5" xfId="65" applyNumberFormat="1" applyFont="1" applyBorder="1">
      <alignment/>
      <protection/>
    </xf>
    <xf numFmtId="180" fontId="11" fillId="0" borderId="1" xfId="65" applyNumberFormat="1" applyFont="1" applyBorder="1">
      <alignment/>
      <protection/>
    </xf>
    <xf numFmtId="3" fontId="11" fillId="0" borderId="6" xfId="65" applyNumberFormat="1" applyFont="1" applyBorder="1" applyAlignment="1">
      <alignment horizontal="right"/>
      <protection/>
    </xf>
    <xf numFmtId="3" fontId="11" fillId="0" borderId="40" xfId="65" applyNumberFormat="1" applyFont="1" applyBorder="1" applyAlignment="1">
      <alignment horizontal="right"/>
      <protection/>
    </xf>
    <xf numFmtId="180" fontId="11" fillId="0" borderId="39" xfId="65" applyNumberFormat="1" applyFont="1" applyBorder="1">
      <alignment/>
      <protection/>
    </xf>
    <xf numFmtId="3" fontId="11" fillId="0" borderId="28" xfId="65" applyNumberFormat="1" applyFont="1" applyBorder="1" applyAlignment="1">
      <alignment horizontal="right"/>
      <protection/>
    </xf>
    <xf numFmtId="4" fontId="11" fillId="0" borderId="40" xfId="65" applyNumberFormat="1" applyFont="1" applyBorder="1">
      <alignment/>
      <protection/>
    </xf>
    <xf numFmtId="4" fontId="11" fillId="0" borderId="42" xfId="65" applyNumberFormat="1" applyFont="1" applyBorder="1">
      <alignment/>
      <protection/>
    </xf>
    <xf numFmtId="4" fontId="18" fillId="0" borderId="36" xfId="65" applyNumberFormat="1" applyFont="1" applyBorder="1">
      <alignment/>
      <protection/>
    </xf>
    <xf numFmtId="3" fontId="11" fillId="0" borderId="46" xfId="65" applyNumberFormat="1" applyFont="1" applyBorder="1" applyAlignment="1">
      <alignment horizontal="right"/>
      <protection/>
    </xf>
    <xf numFmtId="3" fontId="11" fillId="0" borderId="47" xfId="65" applyNumberFormat="1" applyFont="1" applyBorder="1" applyAlignment="1">
      <alignment horizontal="right"/>
      <protection/>
    </xf>
    <xf numFmtId="3" fontId="11" fillId="0" borderId="9" xfId="65" applyNumberFormat="1" applyFont="1" applyBorder="1" applyAlignment="1">
      <alignment horizontal="right"/>
      <protection/>
    </xf>
    <xf numFmtId="4" fontId="18" fillId="0" borderId="0" xfId="65" applyNumberFormat="1" applyFont="1" applyBorder="1">
      <alignment/>
      <protection/>
    </xf>
    <xf numFmtId="3" fontId="11" fillId="0" borderId="0" xfId="65" applyNumberFormat="1" applyFont="1" applyBorder="1" applyAlignment="1">
      <alignment horizontal="right"/>
      <protection/>
    </xf>
    <xf numFmtId="4" fontId="38" fillId="0" borderId="0" xfId="65" applyNumberFormat="1" applyFont="1" applyBorder="1">
      <alignment/>
      <protection/>
    </xf>
    <xf numFmtId="213" fontId="38" fillId="0" borderId="0" xfId="65" applyNumberFormat="1" applyFont="1" applyBorder="1">
      <alignment/>
      <protection/>
    </xf>
    <xf numFmtId="214" fontId="38" fillId="0" borderId="0" xfId="65" applyNumberFormat="1" applyFont="1" applyBorder="1">
      <alignment/>
      <protection/>
    </xf>
    <xf numFmtId="180" fontId="38" fillId="0" borderId="0" xfId="65" applyNumberFormat="1" applyFont="1" applyBorder="1">
      <alignment/>
      <protection/>
    </xf>
    <xf numFmtId="4" fontId="11" fillId="0" borderId="0" xfId="65" applyNumberFormat="1" applyFont="1" applyBorder="1">
      <alignment/>
      <protection/>
    </xf>
    <xf numFmtId="213" fontId="11" fillId="0" borderId="0" xfId="65" applyNumberFormat="1" applyFont="1" applyBorder="1">
      <alignment/>
      <protection/>
    </xf>
    <xf numFmtId="214" fontId="11" fillId="0" borderId="0" xfId="65" applyNumberFormat="1" applyFont="1" applyBorder="1">
      <alignment/>
      <protection/>
    </xf>
    <xf numFmtId="180" fontId="11" fillId="0" borderId="0" xfId="65" applyNumberFormat="1" applyFont="1" applyBorder="1">
      <alignment/>
      <protection/>
    </xf>
    <xf numFmtId="180" fontId="38" fillId="0" borderId="15" xfId="65" applyNumberFormat="1" applyFont="1" applyBorder="1">
      <alignment/>
      <protection/>
    </xf>
    <xf numFmtId="180" fontId="11" fillId="0" borderId="15" xfId="65" applyNumberFormat="1" applyFont="1" applyBorder="1">
      <alignment/>
      <protection/>
    </xf>
    <xf numFmtId="4" fontId="39" fillId="0" borderId="0" xfId="65" applyNumberFormat="1" applyFont="1">
      <alignment/>
      <protection/>
    </xf>
    <xf numFmtId="180" fontId="32" fillId="0" borderId="0" xfId="65" applyNumberFormat="1" applyFont="1">
      <alignment/>
      <protection/>
    </xf>
    <xf numFmtId="0" fontId="12" fillId="0" borderId="0" xfId="65" applyAlignment="1">
      <alignment horizontal="right"/>
      <protection/>
    </xf>
    <xf numFmtId="0" fontId="5" fillId="0" borderId="0" xfId="67" applyFont="1">
      <alignment/>
      <protection/>
    </xf>
    <xf numFmtId="0" fontId="11" fillId="0" borderId="0" xfId="67" applyFont="1">
      <alignment/>
      <protection/>
    </xf>
    <xf numFmtId="0" fontId="40" fillId="0" borderId="0" xfId="67">
      <alignment/>
      <protection/>
    </xf>
    <xf numFmtId="0" fontId="6" fillId="0" borderId="0" xfId="67" applyFont="1" applyAlignment="1">
      <alignment horizontal="centerContinuous"/>
      <protection/>
    </xf>
    <xf numFmtId="0" fontId="11" fillId="0" borderId="0" xfId="67" applyFont="1" applyAlignment="1">
      <alignment horizontal="centerContinuous"/>
      <protection/>
    </xf>
    <xf numFmtId="0" fontId="32" fillId="0" borderId="0" xfId="67" applyFont="1">
      <alignment/>
      <protection/>
    </xf>
    <xf numFmtId="0" fontId="11" fillId="0" borderId="0" xfId="67" applyFont="1" applyAlignment="1">
      <alignment horizontal="center"/>
      <protection/>
    </xf>
    <xf numFmtId="0" fontId="31" fillId="0" borderId="0" xfId="67" applyFont="1">
      <alignment/>
      <protection/>
    </xf>
    <xf numFmtId="0" fontId="11" fillId="0" borderId="1" xfId="67" applyFont="1" applyBorder="1" applyAlignment="1">
      <alignment horizontal="center" vertical="center"/>
      <protection/>
    </xf>
    <xf numFmtId="0" fontId="11" fillId="0" borderId="1" xfId="67" applyFont="1" applyBorder="1" applyAlignment="1">
      <alignment horizontal="center" vertical="center" wrapText="1"/>
      <protection/>
    </xf>
    <xf numFmtId="0" fontId="35" fillId="0" borderId="0" xfId="67" applyFont="1">
      <alignment/>
      <protection/>
    </xf>
    <xf numFmtId="180" fontId="9" fillId="0" borderId="1" xfId="67" applyNumberFormat="1" applyFont="1" applyBorder="1" applyAlignment="1">
      <alignment horizontal="left" vertical="center"/>
      <protection/>
    </xf>
    <xf numFmtId="180" fontId="9" fillId="0" borderId="1" xfId="67" applyNumberFormat="1" applyFont="1" applyBorder="1" applyAlignment="1">
      <alignment horizontal="right"/>
      <protection/>
    </xf>
    <xf numFmtId="0" fontId="32" fillId="0" borderId="1" xfId="67" applyFont="1" applyBorder="1" applyAlignment="1">
      <alignment horizontal="center"/>
      <protection/>
    </xf>
    <xf numFmtId="0" fontId="35" fillId="0" borderId="1" xfId="67" applyFont="1" applyBorder="1">
      <alignment/>
      <protection/>
    </xf>
    <xf numFmtId="180" fontId="9" fillId="0" borderId="1" xfId="67" applyNumberFormat="1" applyFont="1" applyBorder="1" applyAlignment="1">
      <alignment horizontal="left" vertical="center" wrapText="1"/>
      <protection/>
    </xf>
    <xf numFmtId="180" fontId="11" fillId="0" borderId="1" xfId="67" applyNumberFormat="1" applyFont="1" applyBorder="1" applyAlignment="1">
      <alignment horizontal="left" vertical="center" wrapText="1"/>
      <protection/>
    </xf>
    <xf numFmtId="180" fontId="11" fillId="0" borderId="1" xfId="67" applyNumberFormat="1" applyFont="1" applyBorder="1" applyAlignment="1">
      <alignment horizontal="right"/>
      <protection/>
    </xf>
    <xf numFmtId="0" fontId="32" fillId="0" borderId="1" xfId="67" applyFont="1" applyBorder="1">
      <alignment/>
      <protection/>
    </xf>
    <xf numFmtId="180" fontId="11" fillId="0" borderId="1" xfId="67" applyNumberFormat="1" applyFont="1" applyBorder="1" applyAlignment="1">
      <alignment horizontal="left" vertical="center"/>
      <protection/>
    </xf>
    <xf numFmtId="180" fontId="18" fillId="0" borderId="1" xfId="67" applyNumberFormat="1" applyFont="1" applyBorder="1" applyAlignment="1">
      <alignment horizontal="right"/>
      <protection/>
    </xf>
    <xf numFmtId="180" fontId="10" fillId="0" borderId="1" xfId="67" applyNumberFormat="1" applyFont="1" applyBorder="1" applyAlignment="1">
      <alignment horizontal="left" vertical="center" wrapText="1"/>
      <protection/>
    </xf>
    <xf numFmtId="180" fontId="10" fillId="0" borderId="1" xfId="67" applyNumberFormat="1" applyFont="1" applyBorder="1" applyAlignment="1">
      <alignment horizontal="right"/>
      <protection/>
    </xf>
    <xf numFmtId="180" fontId="10" fillId="0" borderId="1" xfId="67" applyNumberFormat="1" applyFont="1" applyBorder="1" applyAlignment="1">
      <alignment horizontal="left" vertical="center"/>
      <protection/>
    </xf>
    <xf numFmtId="180" fontId="10" fillId="0" borderId="1" xfId="67" applyNumberFormat="1" applyFont="1" applyBorder="1" applyAlignment="1">
      <alignment horizontal="left" wrapText="1"/>
      <protection/>
    </xf>
    <xf numFmtId="180" fontId="11" fillId="0" borderId="1" xfId="67" applyNumberFormat="1" applyFont="1" applyBorder="1" applyAlignment="1">
      <alignment horizontal="left"/>
      <protection/>
    </xf>
    <xf numFmtId="180" fontId="10" fillId="0" borderId="1" xfId="67" applyNumberFormat="1" applyFont="1" applyBorder="1" applyAlignment="1">
      <alignment horizontal="left"/>
      <protection/>
    </xf>
    <xf numFmtId="0" fontId="9" fillId="0" borderId="1" xfId="67" applyFont="1" applyBorder="1" applyAlignment="1">
      <alignment horizontal="left"/>
      <protection/>
    </xf>
    <xf numFmtId="0" fontId="4" fillId="0" borderId="0" xfId="67" applyFont="1" applyAlignment="1">
      <alignment/>
      <protection/>
    </xf>
    <xf numFmtId="215" fontId="4" fillId="0" borderId="0" xfId="67" applyNumberFormat="1" applyFont="1">
      <alignment/>
      <protection/>
    </xf>
    <xf numFmtId="180" fontId="4" fillId="0" borderId="0" xfId="67" applyNumberFormat="1" applyFont="1">
      <alignment/>
      <protection/>
    </xf>
    <xf numFmtId="0" fontId="11" fillId="0" borderId="0" xfId="67" applyFont="1" applyAlignment="1">
      <alignment/>
      <protection/>
    </xf>
    <xf numFmtId="215" fontId="11" fillId="0" borderId="0" xfId="67" applyNumberFormat="1" applyFont="1">
      <alignment/>
      <protection/>
    </xf>
    <xf numFmtId="180" fontId="11" fillId="0" borderId="0" xfId="67" applyNumberFormat="1" applyFont="1">
      <alignment/>
      <protection/>
    </xf>
    <xf numFmtId="215" fontId="11" fillId="0" borderId="0" xfId="67" applyNumberFormat="1" applyFont="1" applyAlignment="1">
      <alignment/>
      <protection/>
    </xf>
    <xf numFmtId="180" fontId="11" fillId="0" borderId="0" xfId="67" applyNumberFormat="1" applyFont="1" applyAlignment="1">
      <alignment/>
      <protection/>
    </xf>
    <xf numFmtId="3" fontId="11" fillId="0" borderId="0" xfId="67" applyNumberFormat="1" applyFont="1" applyAlignment="1">
      <alignment/>
      <protection/>
    </xf>
    <xf numFmtId="0" fontId="11" fillId="0" borderId="0" xfId="59" applyFont="1">
      <alignment/>
      <protection/>
    </xf>
    <xf numFmtId="0" fontId="5" fillId="0" borderId="0" xfId="59" applyFont="1">
      <alignment/>
      <protection/>
    </xf>
    <xf numFmtId="0" fontId="40" fillId="0" borderId="0" xfId="59">
      <alignment/>
      <protection/>
    </xf>
    <xf numFmtId="0" fontId="5" fillId="0" borderId="0" xfId="59" applyFont="1" applyAlignment="1">
      <alignment horizontal="left"/>
      <protection/>
    </xf>
    <xf numFmtId="0" fontId="6" fillId="0" borderId="0" xfId="59" applyFont="1">
      <alignment/>
      <protection/>
    </xf>
    <xf numFmtId="0" fontId="11" fillId="0" borderId="0" xfId="59" applyFont="1" applyAlignment="1">
      <alignment horizontal="left"/>
      <protection/>
    </xf>
    <xf numFmtId="0" fontId="11" fillId="0" borderId="1" xfId="59" applyFont="1" applyBorder="1" applyAlignment="1">
      <alignment horizontal="center" vertical="center"/>
      <protection/>
    </xf>
    <xf numFmtId="0" fontId="11" fillId="0" borderId="1" xfId="59" applyFont="1" applyBorder="1" applyAlignment="1">
      <alignment horizontal="center" vertical="center" wrapText="1"/>
      <protection/>
    </xf>
    <xf numFmtId="0" fontId="4" fillId="0" borderId="1" xfId="59" applyFont="1" applyBorder="1" applyAlignment="1">
      <alignment horizontal="center" vertical="center"/>
      <protection/>
    </xf>
    <xf numFmtId="0" fontId="4" fillId="0" borderId="1" xfId="59" applyFont="1" applyBorder="1" applyAlignment="1">
      <alignment horizontal="center" vertical="center" wrapText="1"/>
      <protection/>
    </xf>
    <xf numFmtId="0" fontId="15" fillId="0" borderId="1" xfId="59" applyFont="1" applyBorder="1" applyAlignment="1">
      <alignment horizontal="left"/>
      <protection/>
    </xf>
    <xf numFmtId="0" fontId="9" fillId="0" borderId="1" xfId="59" applyFont="1" applyBorder="1" applyAlignment="1">
      <alignment horizontal="center"/>
      <protection/>
    </xf>
    <xf numFmtId="180" fontId="9" fillId="0" borderId="1" xfId="59" applyNumberFormat="1" applyFont="1" applyBorder="1">
      <alignment/>
      <protection/>
    </xf>
    <xf numFmtId="10" fontId="9" fillId="0" borderId="1" xfId="59" applyNumberFormat="1" applyFont="1" applyBorder="1">
      <alignment/>
      <protection/>
    </xf>
    <xf numFmtId="0" fontId="11" fillId="0" borderId="1" xfId="59" applyFont="1" applyBorder="1" applyAlignment="1">
      <alignment/>
      <protection/>
    </xf>
    <xf numFmtId="216" fontId="11" fillId="0" borderId="1" xfId="59" applyNumberFormat="1" applyFont="1" applyBorder="1" applyAlignment="1">
      <alignment horizontal="center"/>
      <protection/>
    </xf>
    <xf numFmtId="180" fontId="11" fillId="0" borderId="1" xfId="59" applyNumberFormat="1" applyFont="1" applyBorder="1">
      <alignment/>
      <protection/>
    </xf>
    <xf numFmtId="10" fontId="11" fillId="0" borderId="1" xfId="59" applyNumberFormat="1" applyFont="1" applyBorder="1">
      <alignment/>
      <protection/>
    </xf>
    <xf numFmtId="0" fontId="11" fillId="0" borderId="1" xfId="59" applyFont="1" applyBorder="1">
      <alignment/>
      <protection/>
    </xf>
    <xf numFmtId="0" fontId="11" fillId="0" borderId="1" xfId="59" applyFont="1" applyBorder="1" applyAlignment="1">
      <alignment wrapText="1"/>
      <protection/>
    </xf>
    <xf numFmtId="0" fontId="11" fillId="0" borderId="0" xfId="59" applyFont="1" applyAlignment="1">
      <alignment horizontal="center"/>
      <protection/>
    </xf>
    <xf numFmtId="180" fontId="5" fillId="0" borderId="0" xfId="59" applyNumberFormat="1" applyFont="1">
      <alignment/>
      <protection/>
    </xf>
    <xf numFmtId="10" fontId="11" fillId="0" borderId="0" xfId="59" applyNumberFormat="1" applyFont="1">
      <alignment/>
      <protection/>
    </xf>
    <xf numFmtId="0" fontId="8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180" fontId="11" fillId="0" borderId="0" xfId="59" applyNumberFormat="1" applyFont="1">
      <alignment/>
      <protection/>
    </xf>
    <xf numFmtId="10" fontId="4" fillId="0" borderId="0" xfId="59" applyNumberFormat="1" applyFont="1">
      <alignment/>
      <protection/>
    </xf>
    <xf numFmtId="0" fontId="11" fillId="0" borderId="0" xfId="60" applyFont="1">
      <alignment/>
      <protection/>
    </xf>
    <xf numFmtId="0" fontId="5" fillId="0" borderId="0" xfId="60" applyFont="1">
      <alignment/>
      <protection/>
    </xf>
    <xf numFmtId="0" fontId="40" fillId="0" borderId="0" xfId="60">
      <alignment/>
      <protection/>
    </xf>
    <xf numFmtId="0" fontId="5" fillId="0" borderId="0" xfId="60" applyFont="1" applyAlignment="1">
      <alignment horizontal="left"/>
      <protection/>
    </xf>
    <xf numFmtId="0" fontId="6" fillId="0" borderId="0" xfId="60" applyFont="1">
      <alignment/>
      <protection/>
    </xf>
    <xf numFmtId="0" fontId="11" fillId="0" borderId="0" xfId="60" applyFont="1" applyBorder="1" applyAlignment="1">
      <alignment horizontal="center"/>
      <protection/>
    </xf>
    <xf numFmtId="0" fontId="11" fillId="0" borderId="0" xfId="60" applyFont="1" applyAlignment="1">
      <alignment horizontal="left"/>
      <protection/>
    </xf>
    <xf numFmtId="0" fontId="11" fillId="0" borderId="1" xfId="60" applyFont="1" applyBorder="1" applyAlignment="1">
      <alignment horizontal="center" vertical="center"/>
      <protection/>
    </xf>
    <xf numFmtId="0" fontId="11" fillId="0" borderId="1" xfId="60" applyFont="1" applyBorder="1" applyAlignment="1">
      <alignment horizontal="center" vertical="center" wrapText="1"/>
      <protection/>
    </xf>
    <xf numFmtId="0" fontId="4" fillId="0" borderId="1" xfId="60" applyFont="1" applyBorder="1" applyAlignment="1">
      <alignment horizontal="center" vertical="center"/>
      <protection/>
    </xf>
    <xf numFmtId="0" fontId="4" fillId="0" borderId="1" xfId="60" applyFont="1" applyBorder="1" applyAlignment="1">
      <alignment horizontal="center" vertical="center" wrapText="1"/>
      <protection/>
    </xf>
    <xf numFmtId="0" fontId="4" fillId="0" borderId="1" xfId="60" applyFont="1" applyBorder="1" applyAlignment="1">
      <alignment horizontal="center"/>
      <protection/>
    </xf>
    <xf numFmtId="0" fontId="15" fillId="0" borderId="1" xfId="60" applyFont="1" applyBorder="1" applyAlignment="1">
      <alignment horizontal="left"/>
      <protection/>
    </xf>
    <xf numFmtId="0" fontId="9" fillId="0" borderId="1" xfId="60" applyFont="1" applyBorder="1" applyAlignment="1">
      <alignment horizontal="center"/>
      <protection/>
    </xf>
    <xf numFmtId="180" fontId="9" fillId="0" borderId="1" xfId="60" applyNumberFormat="1" applyFont="1" applyBorder="1">
      <alignment/>
      <protection/>
    </xf>
    <xf numFmtId="10" fontId="9" fillId="0" borderId="1" xfId="60" applyNumberFormat="1" applyFont="1" applyBorder="1">
      <alignment/>
      <protection/>
    </xf>
    <xf numFmtId="0" fontId="11" fillId="0" borderId="1" xfId="60" applyFont="1" applyBorder="1" applyAlignment="1">
      <alignment/>
      <protection/>
    </xf>
    <xf numFmtId="216" fontId="11" fillId="0" borderId="1" xfId="60" applyNumberFormat="1" applyFont="1" applyBorder="1" applyAlignment="1">
      <alignment horizontal="center"/>
      <protection/>
    </xf>
    <xf numFmtId="180" fontId="11" fillId="0" borderId="1" xfId="60" applyNumberFormat="1" applyFont="1" applyBorder="1">
      <alignment/>
      <protection/>
    </xf>
    <xf numFmtId="10" fontId="11" fillId="0" borderId="1" xfId="60" applyNumberFormat="1" applyFont="1" applyBorder="1">
      <alignment/>
      <protection/>
    </xf>
    <xf numFmtId="0" fontId="11" fillId="0" borderId="1" xfId="60" applyFont="1" applyBorder="1">
      <alignment/>
      <protection/>
    </xf>
    <xf numFmtId="0" fontId="11" fillId="0" borderId="1" xfId="60" applyFont="1" applyBorder="1" applyAlignment="1">
      <alignment wrapText="1"/>
      <protection/>
    </xf>
    <xf numFmtId="0" fontId="11" fillId="0" borderId="0" xfId="60" applyFont="1" applyAlignment="1">
      <alignment horizontal="center"/>
      <protection/>
    </xf>
    <xf numFmtId="180" fontId="5" fillId="0" borderId="0" xfId="60" applyNumberFormat="1" applyFont="1">
      <alignment/>
      <protection/>
    </xf>
    <xf numFmtId="10" fontId="11" fillId="0" borderId="0" xfId="60" applyNumberFormat="1" applyFont="1">
      <alignment/>
      <protection/>
    </xf>
    <xf numFmtId="0" fontId="8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180" fontId="11" fillId="0" borderId="0" xfId="60" applyNumberFormat="1" applyFont="1">
      <alignment/>
      <protection/>
    </xf>
    <xf numFmtId="10" fontId="4" fillId="0" borderId="0" xfId="60" applyNumberFormat="1" applyFont="1">
      <alignment/>
      <protection/>
    </xf>
    <xf numFmtId="0" fontId="11" fillId="0" borderId="0" xfId="60" applyFont="1" applyBorder="1">
      <alignment/>
      <protection/>
    </xf>
    <xf numFmtId="0" fontId="5" fillId="0" borderId="0" xfId="61" applyFont="1">
      <alignment/>
      <protection/>
    </xf>
    <xf numFmtId="0" fontId="4" fillId="0" borderId="0" xfId="61" applyFont="1">
      <alignment/>
      <protection/>
    </xf>
    <xf numFmtId="0" fontId="41" fillId="0" borderId="0" xfId="61">
      <alignment/>
      <protection/>
    </xf>
    <xf numFmtId="0" fontId="6" fillId="0" borderId="0" xfId="61" applyFont="1" applyAlignment="1">
      <alignment horizontal="centerContinuous"/>
      <protection/>
    </xf>
    <xf numFmtId="0" fontId="42" fillId="0" borderId="0" xfId="61" applyFont="1" applyAlignment="1">
      <alignment horizontal="centerContinuous"/>
      <protection/>
    </xf>
    <xf numFmtId="0" fontId="5" fillId="0" borderId="0" xfId="61" applyFont="1" applyAlignment="1">
      <alignment horizontal="centerContinuous"/>
      <protection/>
    </xf>
    <xf numFmtId="0" fontId="4" fillId="0" borderId="1" xfId="61" applyFont="1" applyBorder="1" applyAlignment="1">
      <alignment horizontal="center" vertical="center" wrapText="1"/>
      <protection/>
    </xf>
    <xf numFmtId="0" fontId="9" fillId="0" borderId="1" xfId="61" applyFont="1" applyBorder="1" applyAlignment="1">
      <alignment vertical="center"/>
      <protection/>
    </xf>
    <xf numFmtId="180" fontId="9" fillId="0" borderId="1" xfId="61" applyNumberFormat="1" applyFont="1" applyBorder="1">
      <alignment/>
      <protection/>
    </xf>
    <xf numFmtId="10" fontId="9" fillId="0" borderId="1" xfId="61" applyNumberFormat="1" applyFont="1" applyBorder="1">
      <alignment/>
      <protection/>
    </xf>
    <xf numFmtId="0" fontId="4" fillId="0" borderId="1" xfId="61" applyFont="1" applyBorder="1">
      <alignment/>
      <protection/>
    </xf>
    <xf numFmtId="180" fontId="4" fillId="0" borderId="1" xfId="61" applyNumberFormat="1" applyFont="1" applyBorder="1">
      <alignment/>
      <protection/>
    </xf>
    <xf numFmtId="10" fontId="4" fillId="0" borderId="1" xfId="61" applyNumberFormat="1" applyFont="1" applyBorder="1">
      <alignment/>
      <protection/>
    </xf>
    <xf numFmtId="0" fontId="21" fillId="0" borderId="1" xfId="61" applyFont="1" applyBorder="1">
      <alignment/>
      <protection/>
    </xf>
    <xf numFmtId="180" fontId="21" fillId="0" borderId="1" xfId="61" applyNumberFormat="1" applyFont="1" applyBorder="1">
      <alignment/>
      <protection/>
    </xf>
    <xf numFmtId="10" fontId="21" fillId="0" borderId="1" xfId="61" applyNumberFormat="1" applyFont="1" applyBorder="1">
      <alignment/>
      <protection/>
    </xf>
    <xf numFmtId="0" fontId="9" fillId="0" borderId="1" xfId="61" applyFont="1" applyBorder="1" applyAlignment="1">
      <alignment wrapText="1"/>
      <protection/>
    </xf>
    <xf numFmtId="0" fontId="9" fillId="0" borderId="1" xfId="61" applyFont="1" applyBorder="1">
      <alignment/>
      <protection/>
    </xf>
    <xf numFmtId="0" fontId="4" fillId="0" borderId="1" xfId="61" applyFont="1" applyBorder="1" applyAlignment="1">
      <alignment wrapText="1"/>
      <protection/>
    </xf>
    <xf numFmtId="10" fontId="4" fillId="0" borderId="1" xfId="61" applyNumberFormat="1" applyFont="1" applyBorder="1" applyAlignment="1">
      <alignment horizontal="right"/>
      <protection/>
    </xf>
    <xf numFmtId="0" fontId="4" fillId="0" borderId="1" xfId="61" applyFont="1" applyBorder="1" applyAlignment="1">
      <alignment vertical="center" wrapText="1"/>
      <protection/>
    </xf>
    <xf numFmtId="0" fontId="9" fillId="0" borderId="1" xfId="61" applyFont="1" applyBorder="1" applyAlignment="1">
      <alignment vertical="center" wrapText="1"/>
      <protection/>
    </xf>
    <xf numFmtId="0" fontId="4" fillId="0" borderId="1" xfId="61" applyFont="1" applyBorder="1" applyAlignment="1">
      <alignment horizontal="left" wrapText="1"/>
      <protection/>
    </xf>
    <xf numFmtId="0" fontId="4" fillId="0" borderId="1" xfId="61" applyFont="1" applyBorder="1" applyAlignment="1">
      <alignment/>
      <protection/>
    </xf>
    <xf numFmtId="0" fontId="4" fillId="0" borderId="1" xfId="61" applyFont="1" applyBorder="1" applyAlignment="1">
      <alignment vertical="justify" wrapText="1"/>
      <protection/>
    </xf>
    <xf numFmtId="0" fontId="21" fillId="0" borderId="1" xfId="61" applyFont="1" applyBorder="1" applyAlignment="1">
      <alignment wrapText="1"/>
      <protection/>
    </xf>
    <xf numFmtId="0" fontId="28" fillId="0" borderId="1" xfId="61" applyFont="1" applyBorder="1" applyAlignment="1">
      <alignment wrapText="1"/>
      <protection/>
    </xf>
    <xf numFmtId="180" fontId="28" fillId="0" borderId="1" xfId="61" applyNumberFormat="1" applyFont="1" applyBorder="1">
      <alignment/>
      <protection/>
    </xf>
    <xf numFmtId="10" fontId="28" fillId="0" borderId="1" xfId="61" applyNumberFormat="1" applyFont="1" applyBorder="1">
      <alignment/>
      <protection/>
    </xf>
    <xf numFmtId="0" fontId="11" fillId="0" borderId="0" xfId="61" applyFont="1">
      <alignment/>
      <protection/>
    </xf>
    <xf numFmtId="0" fontId="40" fillId="0" borderId="0" xfId="62">
      <alignment/>
      <protection/>
    </xf>
    <xf numFmtId="0" fontId="4" fillId="0" borderId="0" xfId="62" applyFont="1" applyAlignment="1">
      <alignment horizontal="center"/>
      <protection/>
    </xf>
    <xf numFmtId="0" fontId="11" fillId="0" borderId="0" xfId="62" applyFont="1">
      <alignment/>
      <protection/>
    </xf>
    <xf numFmtId="0" fontId="5" fillId="0" borderId="0" xfId="62" applyFont="1">
      <alignment/>
      <protection/>
    </xf>
    <xf numFmtId="0" fontId="8" fillId="0" borderId="0" xfId="62" applyFont="1">
      <alignment/>
      <protection/>
    </xf>
    <xf numFmtId="0" fontId="5" fillId="0" borderId="0" xfId="62" applyFont="1" applyAlignment="1">
      <alignment horizontal="center"/>
      <protection/>
    </xf>
    <xf numFmtId="0" fontId="6" fillId="0" borderId="0" xfId="62" applyFont="1">
      <alignment/>
      <protection/>
    </xf>
    <xf numFmtId="0" fontId="42" fillId="0" borderId="0" xfId="62" applyFont="1">
      <alignment/>
      <protection/>
    </xf>
    <xf numFmtId="0" fontId="5" fillId="0" borderId="0" xfId="62" applyFont="1" applyBorder="1" applyAlignment="1">
      <alignment horizontal="center"/>
      <protection/>
    </xf>
    <xf numFmtId="0" fontId="11" fillId="0" borderId="0" xfId="62" applyFont="1" applyBorder="1">
      <alignment/>
      <protection/>
    </xf>
    <xf numFmtId="0" fontId="4" fillId="0" borderId="0" xfId="62" applyFont="1" applyBorder="1" applyAlignment="1">
      <alignment horizontal="center"/>
      <protection/>
    </xf>
    <xf numFmtId="0" fontId="4" fillId="0" borderId="1" xfId="62" applyFont="1" applyBorder="1" applyAlignment="1">
      <alignment horizontal="center" vertical="center" wrapText="1"/>
      <protection/>
    </xf>
    <xf numFmtId="0" fontId="4" fillId="0" borderId="1" xfId="62" applyFont="1" applyBorder="1" applyAlignment="1">
      <alignment horizontal="center" vertical="center"/>
      <protection/>
    </xf>
    <xf numFmtId="0" fontId="4" fillId="0" borderId="1" xfId="62" applyFont="1" applyBorder="1" applyAlignment="1">
      <alignment horizontal="center"/>
      <protection/>
    </xf>
    <xf numFmtId="0" fontId="4" fillId="0" borderId="1" xfId="62" applyFont="1" applyBorder="1" applyAlignment="1">
      <alignment horizontal="center" wrapText="1"/>
      <protection/>
    </xf>
    <xf numFmtId="0" fontId="9" fillId="0" borderId="1" xfId="62" applyFont="1" applyBorder="1" applyAlignment="1">
      <alignment horizontal="center"/>
      <protection/>
    </xf>
    <xf numFmtId="180" fontId="9" fillId="0" borderId="1" xfId="62" applyNumberFormat="1" applyFont="1" applyBorder="1" applyAlignment="1">
      <alignment/>
      <protection/>
    </xf>
    <xf numFmtId="10" fontId="9" fillId="0" borderId="1" xfId="62" applyNumberFormat="1" applyFont="1" applyBorder="1" applyAlignment="1">
      <alignment horizontal="right"/>
      <protection/>
    </xf>
    <xf numFmtId="10" fontId="9" fillId="0" borderId="1" xfId="69" applyNumberFormat="1" applyFont="1" applyBorder="1" applyAlignment="1">
      <alignment horizontal="right"/>
    </xf>
    <xf numFmtId="10" fontId="9" fillId="0" borderId="1" xfId="69" applyNumberFormat="1" applyFont="1" applyBorder="1" applyAlignment="1">
      <alignment/>
    </xf>
    <xf numFmtId="0" fontId="4" fillId="0" borderId="1" xfId="62" applyFont="1" applyBorder="1">
      <alignment/>
      <protection/>
    </xf>
    <xf numFmtId="180" fontId="4" fillId="0" borderId="1" xfId="62" applyNumberFormat="1" applyFont="1" applyBorder="1" applyAlignment="1">
      <alignment/>
      <protection/>
    </xf>
    <xf numFmtId="10" fontId="4" fillId="0" borderId="1" xfId="62" applyNumberFormat="1" applyFont="1" applyBorder="1" applyAlignment="1">
      <alignment horizontal="right"/>
      <protection/>
    </xf>
    <xf numFmtId="10" fontId="4" fillId="0" borderId="1" xfId="69" applyNumberFormat="1" applyFont="1" applyBorder="1" applyAlignment="1">
      <alignment/>
    </xf>
    <xf numFmtId="180" fontId="4" fillId="0" borderId="1" xfId="62" applyNumberFormat="1" applyFont="1" applyBorder="1">
      <alignment/>
      <protection/>
    </xf>
    <xf numFmtId="0" fontId="4" fillId="0" borderId="1" xfId="62" applyFont="1" applyBorder="1" applyAlignment="1">
      <alignment horizontal="left"/>
      <protection/>
    </xf>
    <xf numFmtId="0" fontId="9" fillId="0" borderId="1" xfId="62" applyFont="1" applyBorder="1" applyAlignment="1">
      <alignment horizontal="center" vertical="center" wrapText="1"/>
      <protection/>
    </xf>
    <xf numFmtId="180" fontId="9" fillId="0" borderId="1" xfId="62" applyNumberFormat="1" applyFont="1" applyBorder="1">
      <alignment/>
      <protection/>
    </xf>
    <xf numFmtId="0" fontId="4" fillId="0" borderId="1" xfId="62" applyFont="1" applyBorder="1" applyAlignment="1">
      <alignment horizontal="left" wrapText="1"/>
      <protection/>
    </xf>
    <xf numFmtId="0" fontId="21" fillId="0" borderId="1" xfId="62" applyFont="1" applyBorder="1" applyAlignment="1">
      <alignment vertical="center" wrapText="1"/>
      <protection/>
    </xf>
    <xf numFmtId="180" fontId="21" fillId="0" borderId="1" xfId="62" applyNumberFormat="1" applyFont="1" applyBorder="1" applyAlignment="1">
      <alignment/>
      <protection/>
    </xf>
    <xf numFmtId="10" fontId="21" fillId="0" borderId="1" xfId="62" applyNumberFormat="1" applyFont="1" applyBorder="1" applyAlignment="1">
      <alignment horizontal="right"/>
      <protection/>
    </xf>
    <xf numFmtId="10" fontId="21" fillId="0" borderId="1" xfId="69" applyNumberFormat="1" applyFont="1" applyBorder="1" applyAlignment="1">
      <alignment/>
    </xf>
    <xf numFmtId="0" fontId="4" fillId="0" borderId="1" xfId="62" applyFont="1" applyBorder="1" applyAlignment="1">
      <alignment wrapText="1"/>
      <protection/>
    </xf>
    <xf numFmtId="0" fontId="4" fillId="0" borderId="1" xfId="62" applyFont="1" applyBorder="1" applyAlignment="1">
      <alignment vertical="center" wrapText="1"/>
      <protection/>
    </xf>
    <xf numFmtId="0" fontId="9" fillId="0" borderId="1" xfId="62" applyFont="1" applyBorder="1" applyAlignment="1">
      <alignment horizontal="center" wrapText="1"/>
      <protection/>
    </xf>
    <xf numFmtId="0" fontId="4" fillId="0" borderId="0" xfId="62" applyFont="1" applyBorder="1" applyAlignment="1">
      <alignment horizontal="left"/>
      <protection/>
    </xf>
    <xf numFmtId="180" fontId="4" fillId="0" borderId="0" xfId="62" applyNumberFormat="1" applyFont="1" applyBorder="1" applyAlignment="1">
      <alignment/>
      <protection/>
    </xf>
    <xf numFmtId="10" fontId="4" fillId="0" borderId="0" xfId="62" applyNumberFormat="1" applyFont="1" applyBorder="1" applyAlignment="1">
      <alignment horizontal="right"/>
      <protection/>
    </xf>
    <xf numFmtId="10" fontId="4" fillId="0" borderId="0" xfId="69" applyNumberFormat="1" applyFont="1" applyBorder="1" applyAlignment="1">
      <alignment/>
    </xf>
    <xf numFmtId="0" fontId="4" fillId="0" borderId="0" xfId="62" applyFont="1" applyBorder="1" applyAlignment="1">
      <alignment horizontal="left" wrapText="1"/>
      <protection/>
    </xf>
    <xf numFmtId="0" fontId="5" fillId="0" borderId="0" xfId="62" applyFont="1" applyBorder="1" applyAlignment="1">
      <alignment horizontal="left" wrapText="1"/>
      <protection/>
    </xf>
    <xf numFmtId="180" fontId="11" fillId="0" borderId="0" xfId="62" applyNumberFormat="1" applyFont="1" applyBorder="1" applyAlignment="1">
      <alignment/>
      <protection/>
    </xf>
    <xf numFmtId="180" fontId="10" fillId="0" borderId="0" xfId="62" applyNumberFormat="1" applyFont="1" applyBorder="1">
      <alignment/>
      <protection/>
    </xf>
    <xf numFmtId="10" fontId="11" fillId="0" borderId="0" xfId="62" applyNumberFormat="1" applyFont="1" applyBorder="1" applyAlignment="1">
      <alignment horizontal="right" wrapText="1"/>
      <protection/>
    </xf>
    <xf numFmtId="180" fontId="11" fillId="0" borderId="0" xfId="62" applyNumberFormat="1" applyFont="1" applyAlignment="1">
      <alignment/>
      <protection/>
    </xf>
    <xf numFmtId="180" fontId="11" fillId="0" borderId="0" xfId="62" applyNumberFormat="1" applyFont="1">
      <alignment/>
      <protection/>
    </xf>
    <xf numFmtId="10" fontId="11" fillId="0" borderId="0" xfId="62" applyNumberFormat="1" applyFont="1">
      <alignment/>
      <protection/>
    </xf>
    <xf numFmtId="180" fontId="21" fillId="0" borderId="0" xfId="62" applyNumberFormat="1" applyFont="1">
      <alignment/>
      <protection/>
    </xf>
    <xf numFmtId="0" fontId="4" fillId="0" borderId="0" xfId="62" applyFont="1">
      <alignment/>
      <protection/>
    </xf>
    <xf numFmtId="180" fontId="4" fillId="0" borderId="0" xfId="62" applyNumberFormat="1" applyFont="1" applyAlignment="1">
      <alignment/>
      <protection/>
    </xf>
    <xf numFmtId="180" fontId="4" fillId="0" borderId="0" xfId="62" applyNumberFormat="1" applyFont="1">
      <alignment/>
      <protection/>
    </xf>
    <xf numFmtId="10" fontId="4" fillId="0" borderId="0" xfId="62" applyNumberFormat="1" applyFont="1">
      <alignment/>
      <protection/>
    </xf>
    <xf numFmtId="180" fontId="5" fillId="0" borderId="0" xfId="62" applyNumberFormat="1" applyFont="1" applyAlignment="1">
      <alignment/>
      <protection/>
    </xf>
    <xf numFmtId="180" fontId="5" fillId="0" borderId="0" xfId="62" applyNumberFormat="1" applyFont="1">
      <alignment/>
      <protection/>
    </xf>
    <xf numFmtId="180" fontId="10" fillId="0" borderId="0" xfId="62" applyNumberFormat="1" applyFont="1">
      <alignment/>
      <protection/>
    </xf>
    <xf numFmtId="0" fontId="40" fillId="0" borderId="0" xfId="63">
      <alignment/>
      <protection/>
    </xf>
    <xf numFmtId="0" fontId="4" fillId="0" borderId="0" xfId="63" applyFont="1">
      <alignment/>
      <protection/>
    </xf>
    <xf numFmtId="0" fontId="32" fillId="0" borderId="0" xfId="63" applyFont="1">
      <alignment/>
      <protection/>
    </xf>
    <xf numFmtId="0" fontId="11" fillId="0" borderId="0" xfId="63" applyFont="1">
      <alignment/>
      <protection/>
    </xf>
    <xf numFmtId="0" fontId="5" fillId="0" borderId="0" xfId="63" applyFont="1">
      <alignment/>
      <protection/>
    </xf>
    <xf numFmtId="0" fontId="6" fillId="0" borderId="0" xfId="63" applyFont="1">
      <alignment/>
      <protection/>
    </xf>
    <xf numFmtId="0" fontId="8" fillId="0" borderId="0" xfId="63" applyFont="1">
      <alignment/>
      <protection/>
    </xf>
    <xf numFmtId="0" fontId="5" fillId="0" borderId="0" xfId="63" applyFont="1" applyAlignment="1">
      <alignment horizontal="center"/>
      <protection/>
    </xf>
    <xf numFmtId="0" fontId="4" fillId="0" borderId="0" xfId="63" applyFont="1" applyAlignment="1">
      <alignment horizontal="center"/>
      <protection/>
    </xf>
    <xf numFmtId="0" fontId="32" fillId="0" borderId="1" xfId="63" applyFont="1" applyBorder="1" applyAlignment="1">
      <alignment horizontal="center"/>
      <protection/>
    </xf>
    <xf numFmtId="0" fontId="4" fillId="0" borderId="1" xfId="63" applyFont="1" applyBorder="1" applyAlignment="1">
      <alignment horizontal="center" vertical="center" wrapText="1"/>
      <protection/>
    </xf>
    <xf numFmtId="0" fontId="32" fillId="0" borderId="1" xfId="63" applyFont="1" applyBorder="1">
      <alignment/>
      <protection/>
    </xf>
    <xf numFmtId="0" fontId="4" fillId="0" borderId="1" xfId="63" applyFont="1" applyBorder="1" applyAlignment="1">
      <alignment horizontal="center"/>
      <protection/>
    </xf>
    <xf numFmtId="0" fontId="9" fillId="0" borderId="1" xfId="63" applyFont="1" applyBorder="1" applyAlignment="1">
      <alignment horizontal="center"/>
      <protection/>
    </xf>
    <xf numFmtId="180" fontId="9" fillId="0" borderId="1" xfId="63" applyNumberFormat="1" applyFont="1" applyBorder="1" applyAlignment="1">
      <alignment horizontal="right"/>
      <protection/>
    </xf>
    <xf numFmtId="10" fontId="9" fillId="0" borderId="1" xfId="63" applyNumberFormat="1" applyFont="1" applyBorder="1" applyAlignment="1">
      <alignment horizontal="right"/>
      <protection/>
    </xf>
    <xf numFmtId="0" fontId="4" fillId="0" borderId="1" xfId="63" applyFont="1" applyBorder="1" applyAlignment="1">
      <alignment horizontal="left"/>
      <protection/>
    </xf>
    <xf numFmtId="180" fontId="4" fillId="0" borderId="1" xfId="63" applyNumberFormat="1" applyFont="1" applyBorder="1" applyAlignment="1">
      <alignment horizontal="right"/>
      <protection/>
    </xf>
    <xf numFmtId="10" fontId="4" fillId="0" borderId="1" xfId="63" applyNumberFormat="1" applyFont="1" applyBorder="1" applyAlignment="1">
      <alignment horizontal="right"/>
      <protection/>
    </xf>
    <xf numFmtId="0" fontId="9" fillId="0" borderId="1" xfId="63" applyFont="1" applyBorder="1" applyAlignment="1">
      <alignment wrapText="1"/>
      <protection/>
    </xf>
    <xf numFmtId="180" fontId="5" fillId="0" borderId="1" xfId="63" applyNumberFormat="1" applyFont="1" applyBorder="1">
      <alignment/>
      <protection/>
    </xf>
    <xf numFmtId="10" fontId="5" fillId="0" borderId="1" xfId="63" applyNumberFormat="1" applyFont="1" applyBorder="1" applyAlignment="1">
      <alignment horizontal="right"/>
      <protection/>
    </xf>
    <xf numFmtId="180" fontId="4" fillId="0" borderId="1" xfId="63" applyNumberFormat="1" applyFont="1" applyBorder="1">
      <alignment/>
      <protection/>
    </xf>
    <xf numFmtId="0" fontId="4" fillId="0" borderId="1" xfId="63" applyFont="1" applyBorder="1">
      <alignment/>
      <protection/>
    </xf>
    <xf numFmtId="0" fontId="9" fillId="0" borderId="1" xfId="63" applyFont="1" applyBorder="1">
      <alignment/>
      <protection/>
    </xf>
    <xf numFmtId="0" fontId="9" fillId="0" borderId="1" xfId="63" applyFont="1" applyBorder="1" applyAlignment="1">
      <alignment horizontal="left" vertical="center" wrapText="1"/>
      <protection/>
    </xf>
    <xf numFmtId="0" fontId="9" fillId="0" borderId="1" xfId="63" applyFont="1" applyBorder="1" applyAlignment="1">
      <alignment vertical="center" wrapText="1"/>
      <protection/>
    </xf>
    <xf numFmtId="0" fontId="4" fillId="0" borderId="1" xfId="63" applyFont="1" applyBorder="1" applyAlignment="1">
      <alignment wrapText="1"/>
      <protection/>
    </xf>
    <xf numFmtId="0" fontId="4" fillId="0" borderId="0" xfId="63" applyFont="1" applyBorder="1" applyAlignment="1">
      <alignment wrapText="1"/>
      <protection/>
    </xf>
    <xf numFmtId="180" fontId="4" fillId="0" borderId="0" xfId="63" applyNumberFormat="1" applyFont="1" applyBorder="1">
      <alignment/>
      <protection/>
    </xf>
    <xf numFmtId="10" fontId="4" fillId="0" borderId="0" xfId="63" applyNumberFormat="1" applyFont="1" applyBorder="1" applyAlignment="1">
      <alignment horizontal="right"/>
      <protection/>
    </xf>
    <xf numFmtId="0" fontId="4" fillId="0" borderId="0" xfId="63" applyFont="1" applyBorder="1">
      <alignment/>
      <protection/>
    </xf>
    <xf numFmtId="0" fontId="8" fillId="0" borderId="0" xfId="63" applyFont="1" applyBorder="1" applyAlignment="1">
      <alignment wrapText="1"/>
      <protection/>
    </xf>
    <xf numFmtId="180" fontId="5" fillId="0" borderId="0" xfId="63" applyNumberFormat="1" applyFont="1" applyBorder="1">
      <alignment/>
      <protection/>
    </xf>
    <xf numFmtId="10" fontId="11" fillId="0" borderId="0" xfId="63" applyNumberFormat="1" applyFont="1" applyBorder="1" applyAlignment="1">
      <alignment wrapText="1"/>
      <protection/>
    </xf>
    <xf numFmtId="180" fontId="10" fillId="0" borderId="0" xfId="63" applyNumberFormat="1" applyFont="1" applyBorder="1">
      <alignment/>
      <protection/>
    </xf>
    <xf numFmtId="3" fontId="11" fillId="0" borderId="0" xfId="63" applyNumberFormat="1" applyFont="1">
      <alignment/>
      <protection/>
    </xf>
    <xf numFmtId="180" fontId="11" fillId="0" borderId="0" xfId="63" applyNumberFormat="1" applyFont="1">
      <alignment/>
      <protection/>
    </xf>
    <xf numFmtId="10" fontId="11" fillId="0" borderId="0" xfId="63" applyNumberFormat="1" applyFont="1" applyBorder="1" applyAlignment="1">
      <alignment/>
      <protection/>
    </xf>
    <xf numFmtId="180" fontId="10" fillId="0" borderId="0" xfId="63" applyNumberFormat="1" applyFont="1">
      <alignment/>
      <protection/>
    </xf>
    <xf numFmtId="3" fontId="4" fillId="0" borderId="0" xfId="63" applyNumberFormat="1" applyFont="1">
      <alignment/>
      <protection/>
    </xf>
    <xf numFmtId="180" fontId="4" fillId="0" borderId="0" xfId="63" applyNumberFormat="1" applyFont="1">
      <alignment/>
      <protection/>
    </xf>
    <xf numFmtId="10" fontId="4" fillId="0" borderId="0" xfId="63" applyNumberFormat="1" applyFont="1" applyBorder="1" applyAlignment="1">
      <alignment/>
      <protection/>
    </xf>
    <xf numFmtId="180" fontId="21" fillId="0" borderId="0" xfId="63" applyNumberFormat="1" applyFont="1">
      <alignment/>
      <protection/>
    </xf>
    <xf numFmtId="0" fontId="40" fillId="0" borderId="0" xfId="64">
      <alignment/>
      <protection/>
    </xf>
    <xf numFmtId="0" fontId="11" fillId="0" borderId="0" xfId="64" applyFont="1">
      <alignment/>
      <protection/>
    </xf>
    <xf numFmtId="0" fontId="4" fillId="0" borderId="0" xfId="64" applyFont="1">
      <alignment/>
      <protection/>
    </xf>
    <xf numFmtId="0" fontId="32" fillId="0" borderId="0" xfId="64" applyFont="1">
      <alignment/>
      <protection/>
    </xf>
    <xf numFmtId="0" fontId="5" fillId="0" borderId="0" xfId="64" applyFont="1">
      <alignment/>
      <protection/>
    </xf>
    <xf numFmtId="0" fontId="9" fillId="0" borderId="0" xfId="64" applyFont="1">
      <alignment/>
      <protection/>
    </xf>
    <xf numFmtId="0" fontId="6" fillId="0" borderId="0" xfId="64" applyFont="1">
      <alignment/>
      <protection/>
    </xf>
    <xf numFmtId="0" fontId="32" fillId="0" borderId="1" xfId="64" applyFont="1" applyBorder="1" applyAlignment="1">
      <alignment horizontal="center"/>
      <protection/>
    </xf>
    <xf numFmtId="0" fontId="4" fillId="0" borderId="0" xfId="64" applyFont="1" applyAlignment="1">
      <alignment horizontal="left"/>
      <protection/>
    </xf>
    <xf numFmtId="0" fontId="4" fillId="0" borderId="1" xfId="64" applyFont="1" applyBorder="1" applyAlignment="1">
      <alignment horizontal="center" vertical="center" wrapText="1"/>
      <protection/>
    </xf>
    <xf numFmtId="0" fontId="32" fillId="0" borderId="1" xfId="64" applyFont="1" applyBorder="1">
      <alignment/>
      <protection/>
    </xf>
    <xf numFmtId="0" fontId="9" fillId="0" borderId="1" xfId="64" applyFont="1" applyBorder="1" applyAlignment="1">
      <alignment horizontal="left" vertical="center"/>
      <protection/>
    </xf>
    <xf numFmtId="180" fontId="9" fillId="0" borderId="1" xfId="64" applyNumberFormat="1" applyFont="1" applyBorder="1" applyAlignment="1">
      <alignment/>
      <protection/>
    </xf>
    <xf numFmtId="10" fontId="9" fillId="0" borderId="1" xfId="64" applyNumberFormat="1" applyFont="1" applyBorder="1" applyAlignment="1">
      <alignment horizontal="right" wrapText="1"/>
      <protection/>
    </xf>
    <xf numFmtId="10" fontId="9" fillId="0" borderId="1" xfId="64" applyNumberFormat="1" applyFont="1" applyBorder="1" applyAlignment="1">
      <alignment horizontal="center"/>
      <protection/>
    </xf>
    <xf numFmtId="0" fontId="9" fillId="0" borderId="1" xfId="64" applyFont="1" applyBorder="1" applyAlignment="1">
      <alignment horizontal="center"/>
      <protection/>
    </xf>
    <xf numFmtId="180" fontId="9" fillId="0" borderId="1" xfId="64" applyNumberFormat="1" applyFont="1" applyBorder="1">
      <alignment/>
      <protection/>
    </xf>
    <xf numFmtId="10" fontId="9" fillId="0" borderId="1" xfId="64" applyNumberFormat="1" applyFont="1" applyBorder="1" applyAlignment="1">
      <alignment horizontal="right"/>
      <protection/>
    </xf>
    <xf numFmtId="0" fontId="4" fillId="0" borderId="1" xfId="64" applyFont="1" applyBorder="1" applyAlignment="1">
      <alignment horizontal="left"/>
      <protection/>
    </xf>
    <xf numFmtId="180" fontId="4" fillId="0" borderId="1" xfId="64" applyNumberFormat="1" applyFont="1" applyBorder="1">
      <alignment/>
      <protection/>
    </xf>
    <xf numFmtId="10" fontId="4" fillId="0" borderId="1" xfId="64" applyNumberFormat="1" applyFont="1" applyBorder="1" applyAlignment="1">
      <alignment horizontal="right" wrapText="1"/>
      <protection/>
    </xf>
    <xf numFmtId="10" fontId="4" fillId="0" borderId="1" xfId="64" applyNumberFormat="1" applyFont="1" applyBorder="1" applyAlignment="1">
      <alignment horizontal="right"/>
      <protection/>
    </xf>
    <xf numFmtId="0" fontId="4" fillId="0" borderId="1" xfId="64" applyFont="1" applyBorder="1">
      <alignment/>
      <protection/>
    </xf>
    <xf numFmtId="0" fontId="4" fillId="0" borderId="1" xfId="64" applyFont="1" applyBorder="1" applyAlignment="1">
      <alignment wrapText="1"/>
      <protection/>
    </xf>
    <xf numFmtId="0" fontId="9" fillId="0" borderId="1" xfId="64" applyFont="1" applyBorder="1" applyAlignment="1">
      <alignment horizontal="left"/>
      <protection/>
    </xf>
    <xf numFmtId="0" fontId="4" fillId="0" borderId="1" xfId="64" applyFont="1" applyBorder="1" applyAlignment="1">
      <alignment vertical="center" wrapText="1"/>
      <protection/>
    </xf>
    <xf numFmtId="0" fontId="9" fillId="0" borderId="1" xfId="64" applyFont="1" applyBorder="1" applyAlignment="1">
      <alignment horizontal="left" wrapText="1"/>
      <protection/>
    </xf>
    <xf numFmtId="180" fontId="4" fillId="0" borderId="0" xfId="64" applyNumberFormat="1" applyFont="1">
      <alignment/>
      <protection/>
    </xf>
    <xf numFmtId="0" fontId="4" fillId="0" borderId="1" xfId="64" applyFont="1" applyBorder="1" applyAlignment="1">
      <alignment horizontal="left" wrapText="1"/>
      <protection/>
    </xf>
    <xf numFmtId="180" fontId="5" fillId="0" borderId="0" xfId="64" applyNumberFormat="1" applyFont="1">
      <alignment/>
      <protection/>
    </xf>
    <xf numFmtId="10" fontId="18" fillId="0" borderId="0" xfId="64" applyNumberFormat="1" applyFont="1" applyBorder="1" applyAlignment="1">
      <alignment horizontal="right" wrapText="1"/>
      <protection/>
    </xf>
    <xf numFmtId="180" fontId="10" fillId="0" borderId="0" xfId="64" applyNumberFormat="1" applyFont="1">
      <alignment/>
      <protection/>
    </xf>
    <xf numFmtId="0" fontId="8" fillId="0" borderId="0" xfId="64" applyFont="1">
      <alignment/>
      <protection/>
    </xf>
    <xf numFmtId="10" fontId="18" fillId="0" borderId="0" xfId="64" applyNumberFormat="1" applyFont="1" applyBorder="1" applyAlignment="1">
      <alignment horizontal="center" wrapText="1"/>
      <protection/>
    </xf>
    <xf numFmtId="180" fontId="11" fillId="0" borderId="0" xfId="64" applyNumberFormat="1" applyFont="1">
      <alignment/>
      <protection/>
    </xf>
    <xf numFmtId="10" fontId="11" fillId="0" borderId="0" xfId="64" applyNumberFormat="1" applyFont="1" applyBorder="1" applyAlignment="1">
      <alignment/>
      <protection/>
    </xf>
    <xf numFmtId="180" fontId="21" fillId="0" borderId="0" xfId="64" applyNumberFormat="1" applyFont="1">
      <alignment/>
      <protection/>
    </xf>
    <xf numFmtId="3" fontId="11" fillId="0" borderId="0" xfId="64" applyNumberFormat="1" applyFont="1">
      <alignment/>
      <protection/>
    </xf>
    <xf numFmtId="3" fontId="21" fillId="0" borderId="0" xfId="64" applyNumberFormat="1" applyFont="1">
      <alignment/>
      <protection/>
    </xf>
    <xf numFmtId="0" fontId="43" fillId="0" borderId="0" xfId="64" applyFont="1">
      <alignment/>
      <protection/>
    </xf>
    <xf numFmtId="0" fontId="42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0" fontId="9" fillId="0" borderId="1" xfId="0" applyNumberFormat="1" applyFont="1" applyBorder="1" applyAlignment="1">
      <alignment wrapText="1"/>
    </xf>
    <xf numFmtId="10" fontId="9" fillId="0" borderId="1" xfId="0" applyNumberFormat="1" applyFont="1" applyBorder="1" applyAlignment="1">
      <alignment horizontal="right" wrapText="1"/>
    </xf>
    <xf numFmtId="10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>
      <alignment horizontal="right" wrapText="1"/>
    </xf>
    <xf numFmtId="180" fontId="4" fillId="0" borderId="1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10" fontId="9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44" fillId="0" borderId="0" xfId="0" applyFont="1" applyBorder="1" applyAlignment="1">
      <alignment/>
    </xf>
    <xf numFmtId="0" fontId="9" fillId="0" borderId="1" xfId="0" applyFont="1" applyBorder="1" applyAlignment="1">
      <alignment horizontal="left" vertical="center" wrapText="1"/>
    </xf>
    <xf numFmtId="180" fontId="9" fillId="0" borderId="1" xfId="0" applyNumberFormat="1" applyFont="1" applyBorder="1" applyAlignment="1">
      <alignment/>
    </xf>
    <xf numFmtId="10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80" fontId="5" fillId="0" borderId="0" xfId="0" applyNumberFormat="1" applyFont="1" applyAlignment="1">
      <alignment/>
    </xf>
    <xf numFmtId="10" fontId="18" fillId="0" borderId="0" xfId="0" applyNumberFormat="1" applyFont="1" applyBorder="1" applyAlignment="1">
      <alignment horizontal="right" wrapText="1"/>
    </xf>
    <xf numFmtId="180" fontId="10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0" fontId="11" fillId="0" borderId="0" xfId="0" applyNumberFormat="1" applyFont="1" applyBorder="1" applyAlignment="1">
      <alignment/>
    </xf>
    <xf numFmtId="180" fontId="2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49" fontId="12" fillId="0" borderId="0" xfId="66" applyNumberFormat="1" applyAlignment="1">
      <alignment horizontal="center" vertical="top" wrapText="1"/>
      <protection/>
    </xf>
    <xf numFmtId="49" fontId="22" fillId="0" borderId="0" xfId="66" applyNumberFormat="1" applyFont="1" applyAlignment="1">
      <alignment vertical="top" wrapText="1"/>
      <protection/>
    </xf>
    <xf numFmtId="0" fontId="12" fillId="0" borderId="0" xfId="66">
      <alignment/>
      <protection/>
    </xf>
    <xf numFmtId="0" fontId="12" fillId="0" borderId="0" xfId="66" applyAlignment="1">
      <alignment horizontal="centerContinuous"/>
      <protection/>
    </xf>
    <xf numFmtId="49" fontId="20" fillId="0" borderId="0" xfId="66" applyNumberFormat="1" applyFont="1" applyAlignment="1">
      <alignment horizontal="centerContinuous" vertical="top" wrapText="1"/>
      <protection/>
    </xf>
    <xf numFmtId="49" fontId="5" fillId="0" borderId="0" xfId="66" applyNumberFormat="1" applyFont="1" applyAlignment="1">
      <alignment horizontal="centerContinuous" vertical="top" wrapText="1"/>
      <protection/>
    </xf>
    <xf numFmtId="0" fontId="20" fillId="0" borderId="0" xfId="66" applyFont="1" applyAlignment="1">
      <alignment horizontal="centerContinuous"/>
      <protection/>
    </xf>
    <xf numFmtId="0" fontId="5" fillId="0" borderId="0" xfId="66" applyFont="1" applyAlignment="1">
      <alignment horizontal="left"/>
      <protection/>
    </xf>
    <xf numFmtId="0" fontId="5" fillId="0" borderId="0" xfId="66" applyFont="1" applyAlignment="1">
      <alignment horizontal="centerContinuous"/>
      <protection/>
    </xf>
    <xf numFmtId="49" fontId="14" fillId="0" borderId="0" xfId="66" applyNumberFormat="1" applyFont="1" applyAlignment="1">
      <alignment horizontal="center" vertical="top" wrapText="1"/>
      <protection/>
    </xf>
    <xf numFmtId="49" fontId="6" fillId="0" borderId="0" xfId="66" applyNumberFormat="1" applyFont="1" applyAlignment="1">
      <alignment horizontal="centerContinuous" vertical="top" wrapText="1"/>
      <protection/>
    </xf>
    <xf numFmtId="0" fontId="14" fillId="0" borderId="0" xfId="66" applyFont="1" applyAlignment="1">
      <alignment horizontal="centerContinuous"/>
      <protection/>
    </xf>
    <xf numFmtId="0" fontId="14" fillId="0" borderId="0" xfId="66" applyFont="1">
      <alignment/>
      <protection/>
    </xf>
    <xf numFmtId="49" fontId="14" fillId="0" borderId="0" xfId="66" applyNumberFormat="1" applyFont="1" applyAlignment="1">
      <alignment horizontal="centerContinuous" vertical="top" wrapText="1"/>
      <protection/>
    </xf>
    <xf numFmtId="0" fontId="22" fillId="0" borderId="0" xfId="66" applyFont="1" applyAlignment="1">
      <alignment horizontal="centerContinuous"/>
      <protection/>
    </xf>
    <xf numFmtId="49" fontId="13" fillId="0" borderId="0" xfId="66" applyNumberFormat="1" applyFont="1" applyAlignment="1">
      <alignment horizontal="center" vertical="top" wrapText="1"/>
      <protection/>
    </xf>
    <xf numFmtId="49" fontId="4" fillId="0" borderId="0" xfId="66" applyNumberFormat="1" applyFont="1" applyAlignment="1">
      <alignment vertical="top" wrapText="1"/>
      <protection/>
    </xf>
    <xf numFmtId="0" fontId="13" fillId="0" borderId="15" xfId="66" applyFont="1" applyBorder="1">
      <alignment/>
      <protection/>
    </xf>
    <xf numFmtId="0" fontId="4" fillId="0" borderId="15" xfId="66" applyFont="1" applyBorder="1" applyAlignment="1">
      <alignment horizontal="centerContinuous"/>
      <protection/>
    </xf>
    <xf numFmtId="0" fontId="4" fillId="0" borderId="0" xfId="66" applyFont="1" applyAlignment="1">
      <alignment horizontal="centerContinuous"/>
      <protection/>
    </xf>
    <xf numFmtId="0" fontId="13" fillId="0" borderId="15" xfId="66" applyFont="1" applyBorder="1" applyAlignment="1">
      <alignment horizontal="centerContinuous"/>
      <protection/>
    </xf>
    <xf numFmtId="0" fontId="13" fillId="0" borderId="0" xfId="66" applyFont="1">
      <alignment/>
      <protection/>
    </xf>
    <xf numFmtId="49" fontId="45" fillId="0" borderId="2" xfId="66" applyNumberFormat="1" applyFont="1" applyFill="1" applyBorder="1" applyAlignment="1">
      <alignment horizontal="center" vertical="top" wrapText="1"/>
      <protection/>
    </xf>
    <xf numFmtId="49" fontId="4" fillId="0" borderId="2" xfId="66" applyNumberFormat="1" applyFont="1" applyFill="1" applyBorder="1" applyAlignment="1">
      <alignment horizontal="centerContinuous" vertical="center"/>
      <protection/>
    </xf>
    <xf numFmtId="49" fontId="4" fillId="0" borderId="3" xfId="66" applyNumberFormat="1" applyFont="1" applyFill="1" applyBorder="1" applyAlignment="1">
      <alignment horizontal="center" vertical="center" wrapText="1"/>
      <protection/>
    </xf>
    <xf numFmtId="49" fontId="4" fillId="0" borderId="4" xfId="66" applyNumberFormat="1" applyFont="1" applyFill="1" applyBorder="1" applyAlignment="1">
      <alignment horizontal="center" vertical="center" wrapText="1"/>
      <protection/>
    </xf>
    <xf numFmtId="0" fontId="20" fillId="0" borderId="0" xfId="66" applyFont="1">
      <alignment/>
      <protection/>
    </xf>
    <xf numFmtId="0" fontId="4" fillId="0" borderId="0" xfId="66" applyFont="1">
      <alignment/>
      <protection/>
    </xf>
    <xf numFmtId="0" fontId="45" fillId="0" borderId="0" xfId="66" applyFont="1">
      <alignment/>
      <protection/>
    </xf>
    <xf numFmtId="49" fontId="13" fillId="0" borderId="5" xfId="66" applyNumberFormat="1" applyFont="1" applyFill="1" applyBorder="1" applyAlignment="1">
      <alignment horizontal="center" vertical="top" wrapText="1"/>
      <protection/>
    </xf>
    <xf numFmtId="49" fontId="4" fillId="0" borderId="5" xfId="66" applyNumberFormat="1" applyFont="1" applyFill="1" applyBorder="1" applyAlignment="1">
      <alignment horizontal="center" vertical="top" wrapText="1"/>
      <protection/>
    </xf>
    <xf numFmtId="49" fontId="13" fillId="0" borderId="1" xfId="66" applyNumberFormat="1" applyFont="1" applyFill="1" applyBorder="1" applyAlignment="1">
      <alignment horizontal="center" vertical="top" wrapText="1"/>
      <protection/>
    </xf>
    <xf numFmtId="0" fontId="13" fillId="0" borderId="1" xfId="66" applyFont="1" applyBorder="1" applyAlignment="1">
      <alignment horizontal="center"/>
      <protection/>
    </xf>
    <xf numFmtId="3" fontId="13" fillId="0" borderId="1" xfId="66" applyNumberFormat="1" applyFont="1" applyBorder="1" applyAlignment="1">
      <alignment horizontal="center"/>
      <protection/>
    </xf>
    <xf numFmtId="49" fontId="13" fillId="0" borderId="6" xfId="66" applyNumberFormat="1" applyFont="1" applyFill="1" applyBorder="1" applyAlignment="1">
      <alignment horizontal="center" vertical="top" wrapText="1"/>
      <protection/>
    </xf>
    <xf numFmtId="49" fontId="20" fillId="0" borderId="1" xfId="66" applyNumberFormat="1" applyFont="1" applyFill="1" applyBorder="1" applyAlignment="1">
      <alignment vertical="top" wrapText="1"/>
      <protection/>
    </xf>
    <xf numFmtId="3" fontId="9" fillId="0" borderId="5" xfId="66" applyNumberFormat="1" applyFont="1" applyBorder="1" applyAlignment="1">
      <alignment horizontal="center"/>
      <protection/>
    </xf>
    <xf numFmtId="3" fontId="11" fillId="0" borderId="1" xfId="66" applyNumberFormat="1" applyFont="1" applyBorder="1">
      <alignment/>
      <protection/>
    </xf>
    <xf numFmtId="4" fontId="11" fillId="0" borderId="1" xfId="66" applyNumberFormat="1" applyFont="1" applyBorder="1">
      <alignment/>
      <protection/>
    </xf>
    <xf numFmtId="3" fontId="11" fillId="0" borderId="6" xfId="66" applyNumberFormat="1" applyFont="1" applyBorder="1">
      <alignment/>
      <protection/>
    </xf>
    <xf numFmtId="49" fontId="9" fillId="0" borderId="48" xfId="66" applyNumberFormat="1" applyFont="1" applyFill="1" applyBorder="1" applyAlignment="1">
      <alignment horizontal="center" vertical="top" wrapText="1"/>
      <protection/>
    </xf>
    <xf numFmtId="3" fontId="9" fillId="0" borderId="5" xfId="66" applyNumberFormat="1" applyFont="1" applyBorder="1" applyAlignment="1">
      <alignment horizontal="left"/>
      <protection/>
    </xf>
    <xf numFmtId="49" fontId="4" fillId="0" borderId="1" xfId="66" applyNumberFormat="1" applyFont="1" applyFill="1" applyBorder="1" applyAlignment="1">
      <alignment vertical="top" wrapText="1"/>
      <protection/>
    </xf>
    <xf numFmtId="3" fontId="4" fillId="0" borderId="5" xfId="66" applyNumberFormat="1" applyFont="1" applyBorder="1">
      <alignment/>
      <protection/>
    </xf>
    <xf numFmtId="49" fontId="13" fillId="0" borderId="1" xfId="66" applyNumberFormat="1" applyFont="1" applyFill="1" applyBorder="1" applyAlignment="1">
      <alignment vertical="top" wrapText="1"/>
      <protection/>
    </xf>
    <xf numFmtId="49" fontId="12" fillId="0" borderId="1" xfId="66" applyNumberFormat="1" applyFill="1" applyBorder="1" applyAlignment="1">
      <alignment vertical="top" wrapText="1"/>
      <protection/>
    </xf>
    <xf numFmtId="49" fontId="4" fillId="0" borderId="5" xfId="66" applyNumberFormat="1" applyFont="1" applyFill="1" applyBorder="1" applyAlignment="1">
      <alignment vertical="top" wrapText="1"/>
      <protection/>
    </xf>
    <xf numFmtId="3" fontId="4" fillId="0" borderId="5" xfId="66" applyNumberFormat="1" applyFont="1" applyBorder="1" applyAlignment="1">
      <alignment horizontal="center"/>
      <protection/>
    </xf>
    <xf numFmtId="49" fontId="11" fillId="0" borderId="5" xfId="66" applyNumberFormat="1" applyFont="1" applyFill="1" applyBorder="1" applyAlignment="1">
      <alignment vertical="top" wrapText="1"/>
      <protection/>
    </xf>
    <xf numFmtId="3" fontId="11" fillId="0" borderId="1" xfId="66" applyNumberFormat="1" applyFont="1" applyBorder="1">
      <alignment/>
      <protection/>
    </xf>
    <xf numFmtId="3" fontId="4" fillId="0" borderId="7" xfId="66" applyNumberFormat="1" applyFont="1" applyBorder="1" applyAlignment="1">
      <alignment horizontal="center"/>
      <protection/>
    </xf>
    <xf numFmtId="3" fontId="11" fillId="0" borderId="8" xfId="66" applyNumberFormat="1" applyFont="1" applyBorder="1">
      <alignment/>
      <protection/>
    </xf>
    <xf numFmtId="3" fontId="11" fillId="0" borderId="8" xfId="66" applyNumberFormat="1" applyFont="1" applyBorder="1">
      <alignment/>
      <protection/>
    </xf>
    <xf numFmtId="3" fontId="11" fillId="0" borderId="9" xfId="66" applyNumberFormat="1" applyFont="1" applyBorder="1">
      <alignment/>
      <protection/>
    </xf>
    <xf numFmtId="49" fontId="4" fillId="0" borderId="0" xfId="66" applyNumberFormat="1" applyFont="1" applyAlignment="1">
      <alignment horizontal="left" vertical="top" wrapText="1"/>
      <protection/>
    </xf>
    <xf numFmtId="0" fontId="25" fillId="0" borderId="0" xfId="66" applyFont="1" applyAlignment="1">
      <alignment horizontal="left"/>
      <protection/>
    </xf>
    <xf numFmtId="0" fontId="12" fillId="0" borderId="0" xfId="66" applyAlignment="1">
      <alignment horizontal="left"/>
      <protection/>
    </xf>
    <xf numFmtId="49" fontId="12" fillId="0" borderId="0" xfId="66" applyNumberFormat="1" applyAlignment="1">
      <alignment horizontal="left" vertical="top" wrapText="1"/>
      <protection/>
    </xf>
    <xf numFmtId="49" fontId="11" fillId="0" borderId="0" xfId="66" applyNumberFormat="1" applyFont="1" applyAlignment="1">
      <alignment horizontal="left" vertical="top" wrapText="1"/>
      <protection/>
    </xf>
    <xf numFmtId="0" fontId="12" fillId="0" borderId="0" xfId="66" applyBorder="1" applyAlignment="1">
      <alignment horizontal="center"/>
      <protection/>
    </xf>
    <xf numFmtId="0" fontId="11" fillId="0" borderId="0" xfId="66" applyFont="1" applyAlignment="1">
      <alignment horizontal="center"/>
      <protection/>
    </xf>
    <xf numFmtId="0" fontId="46" fillId="0" borderId="0" xfId="66" applyFont="1" applyAlignment="1">
      <alignment horizontal="center"/>
      <protection/>
    </xf>
    <xf numFmtId="49" fontId="11" fillId="0" borderId="0" xfId="66" applyNumberFormat="1" applyFont="1" applyAlignment="1">
      <alignment horizontal="center" vertical="top" wrapText="1"/>
      <protection/>
    </xf>
    <xf numFmtId="49" fontId="11" fillId="0" borderId="0" xfId="66" applyNumberFormat="1" applyFont="1" applyAlignment="1">
      <alignment vertical="top" wrapText="1"/>
      <protection/>
    </xf>
    <xf numFmtId="0" fontId="11" fillId="0" borderId="15" xfId="66" applyFont="1" applyBorder="1" applyAlignment="1">
      <alignment horizontal="center"/>
      <protection/>
    </xf>
    <xf numFmtId="0" fontId="11" fillId="0" borderId="0" xfId="66" applyFont="1" applyAlignment="1">
      <alignment/>
      <protection/>
    </xf>
    <xf numFmtId="0" fontId="11" fillId="0" borderId="0" xfId="66" applyFont="1">
      <alignment/>
      <protection/>
    </xf>
    <xf numFmtId="49" fontId="5" fillId="0" borderId="0" xfId="66" applyNumberFormat="1" applyFont="1" applyAlignment="1">
      <alignment vertical="top" wrapText="1"/>
      <protection/>
    </xf>
    <xf numFmtId="0" fontId="12" fillId="0" borderId="0" xfId="66" applyFont="1" applyAlignment="1">
      <alignment horizontal="left"/>
      <protection/>
    </xf>
    <xf numFmtId="49" fontId="22" fillId="0" borderId="0" xfId="66" applyNumberFormat="1" applyFont="1" applyAlignment="1">
      <alignment horizontal="left" vertical="top" wrapText="1"/>
      <protection/>
    </xf>
    <xf numFmtId="0" fontId="4" fillId="0" borderId="0" xfId="66" applyFont="1" applyAlignment="1">
      <alignment horizontal="left"/>
      <protection/>
    </xf>
    <xf numFmtId="49" fontId="24" fillId="0" borderId="0" xfId="66" applyNumberFormat="1" applyFont="1" applyAlignment="1">
      <alignment vertical="top" wrapText="1"/>
      <protection/>
    </xf>
    <xf numFmtId="0" fontId="12" fillId="0" borderId="0" xfId="66" applyAlignment="1">
      <alignment/>
      <protection/>
    </xf>
    <xf numFmtId="0" fontId="25" fillId="0" borderId="0" xfId="66" applyFont="1">
      <alignment/>
      <protection/>
    </xf>
    <xf numFmtId="49" fontId="25" fillId="0" borderId="0" xfId="66" applyNumberFormat="1" applyFont="1" applyAlignment="1">
      <alignment vertical="top" wrapText="1"/>
      <protection/>
    </xf>
    <xf numFmtId="0" fontId="24" fillId="0" borderId="0" xfId="66" applyFont="1">
      <alignment/>
      <protection/>
    </xf>
    <xf numFmtId="49" fontId="4" fillId="0" borderId="0" xfId="66" applyNumberFormat="1" applyFont="1" applyAlignment="1">
      <alignment horizontal="centerContinuous" vertical="top" wrapText="1"/>
      <protection/>
    </xf>
    <xf numFmtId="49" fontId="13" fillId="0" borderId="0" xfId="66" applyNumberFormat="1" applyFont="1" applyAlignment="1">
      <alignment horizontal="centerContinuous" vertical="top" wrapText="1"/>
      <protection/>
    </xf>
    <xf numFmtId="0" fontId="13" fillId="0" borderId="0" xfId="66" applyFont="1" applyAlignment="1">
      <alignment horizontal="centerContinuous"/>
      <protection/>
    </xf>
    <xf numFmtId="49" fontId="12" fillId="0" borderId="0" xfId="66" applyNumberFormat="1" applyAlignment="1">
      <alignment horizontal="centerContinuous" vertical="top" wrapText="1"/>
      <protection/>
    </xf>
    <xf numFmtId="49" fontId="4" fillId="0" borderId="2" xfId="66" applyNumberFormat="1" applyFont="1" applyFill="1" applyBorder="1" applyAlignment="1">
      <alignment horizontal="center" vertical="center" wrapText="1"/>
      <protection/>
    </xf>
    <xf numFmtId="49" fontId="4" fillId="0" borderId="3" xfId="66" applyNumberFormat="1" applyFont="1" applyFill="1" applyBorder="1" applyAlignment="1">
      <alignment horizontal="center" vertical="top" wrapText="1"/>
      <protection/>
    </xf>
    <xf numFmtId="0" fontId="4" fillId="0" borderId="3" xfId="66" applyFont="1" applyFill="1" applyBorder="1" applyAlignment="1">
      <alignment horizontal="center"/>
      <protection/>
    </xf>
    <xf numFmtId="49" fontId="47" fillId="0" borderId="2" xfId="66" applyNumberFormat="1" applyFont="1" applyFill="1" applyBorder="1" applyAlignment="1">
      <alignment horizontal="center" vertical="top" wrapText="1"/>
      <protection/>
    </xf>
    <xf numFmtId="49" fontId="16" fillId="0" borderId="5" xfId="66" applyNumberFormat="1" applyFont="1" applyFill="1" applyBorder="1" applyAlignment="1">
      <alignment horizontal="center" vertical="top" wrapText="1"/>
      <protection/>
    </xf>
    <xf numFmtId="49" fontId="16" fillId="0" borderId="1" xfId="66" applyNumberFormat="1" applyFont="1" applyFill="1" applyBorder="1" applyAlignment="1">
      <alignment horizontal="center" vertical="top" wrapText="1"/>
      <protection/>
    </xf>
    <xf numFmtId="0" fontId="12" fillId="0" borderId="1" xfId="66" applyBorder="1">
      <alignment/>
      <protection/>
    </xf>
    <xf numFmtId="0" fontId="47" fillId="0" borderId="0" xfId="66" applyFont="1">
      <alignment/>
      <protection/>
    </xf>
    <xf numFmtId="49" fontId="17" fillId="0" borderId="5" xfId="66" applyNumberFormat="1" applyFont="1" applyFill="1" applyBorder="1" applyAlignment="1">
      <alignment horizontal="center" vertical="top" wrapText="1"/>
      <protection/>
    </xf>
    <xf numFmtId="49" fontId="12" fillId="0" borderId="1" xfId="66" applyNumberFormat="1" applyFill="1" applyBorder="1" applyAlignment="1">
      <alignment horizontal="center" vertical="top" wrapText="1"/>
      <protection/>
    </xf>
    <xf numFmtId="3" fontId="12" fillId="0" borderId="1" xfId="66" applyNumberFormat="1" applyBorder="1">
      <alignment/>
      <protection/>
    </xf>
    <xf numFmtId="0" fontId="12" fillId="0" borderId="1" xfId="66" applyNumberFormat="1" applyBorder="1">
      <alignment/>
      <protection/>
    </xf>
    <xf numFmtId="49" fontId="12" fillId="0" borderId="5" xfId="66" applyNumberFormat="1" applyFill="1" applyBorder="1" applyAlignment="1">
      <alignment vertical="top" wrapText="1"/>
      <protection/>
    </xf>
    <xf numFmtId="49" fontId="18" fillId="0" borderId="5" xfId="66" applyNumberFormat="1" applyFont="1" applyFill="1" applyBorder="1" applyAlignment="1">
      <alignment vertical="top" wrapText="1"/>
      <protection/>
    </xf>
    <xf numFmtId="49" fontId="10" fillId="0" borderId="5" xfId="66" applyNumberFormat="1" applyFont="1" applyFill="1" applyBorder="1" applyAlignment="1">
      <alignment vertical="top" wrapText="1"/>
      <protection/>
    </xf>
    <xf numFmtId="0" fontId="13" fillId="0" borderId="1" xfId="66" applyFont="1" applyBorder="1">
      <alignment/>
      <protection/>
    </xf>
    <xf numFmtId="0" fontId="13" fillId="0" borderId="1" xfId="66" applyNumberFormat="1" applyFont="1" applyBorder="1" applyAlignment="1">
      <alignment horizontal="center"/>
      <protection/>
    </xf>
    <xf numFmtId="3" fontId="4" fillId="0" borderId="6" xfId="66" applyNumberFormat="1" applyFont="1" applyBorder="1" applyAlignment="1">
      <alignment horizontal="center"/>
      <protection/>
    </xf>
    <xf numFmtId="49" fontId="12" fillId="0" borderId="5" xfId="66" applyNumberFormat="1" applyFill="1" applyBorder="1" applyAlignment="1">
      <alignment horizontal="center" vertical="top" wrapText="1"/>
      <protection/>
    </xf>
    <xf numFmtId="49" fontId="9" fillId="0" borderId="5" xfId="66" applyNumberFormat="1" applyFont="1" applyFill="1" applyBorder="1" applyAlignment="1">
      <alignment horizontal="center" vertical="top" wrapText="1"/>
      <protection/>
    </xf>
    <xf numFmtId="49" fontId="5" fillId="0" borderId="1" xfId="66" applyNumberFormat="1" applyFont="1" applyFill="1" applyBorder="1" applyAlignment="1">
      <alignment horizontal="center" vertical="top" wrapText="1"/>
      <protection/>
    </xf>
    <xf numFmtId="0" fontId="5" fillId="0" borderId="10" xfId="66" applyFont="1" applyBorder="1">
      <alignment/>
      <protection/>
    </xf>
    <xf numFmtId="49" fontId="5" fillId="0" borderId="5" xfId="66" applyNumberFormat="1" applyFont="1" applyFill="1" applyBorder="1" applyAlignment="1">
      <alignment vertical="top" wrapText="1"/>
      <protection/>
    </xf>
    <xf numFmtId="49" fontId="9" fillId="0" borderId="5" xfId="66" applyNumberFormat="1" applyFont="1" applyFill="1" applyBorder="1" applyAlignment="1">
      <alignment horizontal="left" vertical="top" wrapText="1"/>
      <protection/>
    </xf>
    <xf numFmtId="49" fontId="11" fillId="0" borderId="1" xfId="66" applyNumberFormat="1" applyFont="1" applyFill="1" applyBorder="1" applyAlignment="1">
      <alignment horizontal="center" vertical="top" wrapText="1"/>
      <protection/>
    </xf>
    <xf numFmtId="0" fontId="11" fillId="0" borderId="10" xfId="66" applyFont="1" applyBorder="1">
      <alignment/>
      <protection/>
    </xf>
    <xf numFmtId="0" fontId="5" fillId="0" borderId="0" xfId="66" applyFont="1">
      <alignment/>
      <protection/>
    </xf>
    <xf numFmtId="3" fontId="11" fillId="0" borderId="0" xfId="66" applyNumberFormat="1" applyFont="1" applyBorder="1">
      <alignment/>
      <protection/>
    </xf>
    <xf numFmtId="49" fontId="11" fillId="0" borderId="5" xfId="66" applyNumberFormat="1" applyFont="1" applyFill="1" applyBorder="1" applyAlignment="1">
      <alignment horizontal="left" vertical="top" wrapText="1"/>
      <protection/>
    </xf>
    <xf numFmtId="49" fontId="4" fillId="0" borderId="5" xfId="66" applyNumberFormat="1" applyFont="1" applyFill="1" applyBorder="1" applyAlignment="1">
      <alignment horizontal="left" vertical="top" wrapText="1"/>
      <protection/>
    </xf>
    <xf numFmtId="49" fontId="4" fillId="0" borderId="7" xfId="66" applyNumberFormat="1" applyFont="1" applyFill="1" applyBorder="1" applyAlignment="1">
      <alignment horizontal="left" vertical="top" wrapText="1"/>
      <protection/>
    </xf>
    <xf numFmtId="49" fontId="11" fillId="0" borderId="1" xfId="66" applyNumberFormat="1" applyFont="1" applyFill="1" applyBorder="1" applyAlignment="1">
      <alignment horizontal="left" vertical="top" wrapText="1"/>
      <protection/>
    </xf>
    <xf numFmtId="0" fontId="11" fillId="0" borderId="10" xfId="66" applyFont="1" applyBorder="1" applyAlignment="1">
      <alignment horizontal="left"/>
      <protection/>
    </xf>
    <xf numFmtId="3" fontId="11" fillId="0" borderId="8" xfId="66" applyNumberFormat="1" applyFont="1" applyBorder="1" applyAlignment="1">
      <alignment horizontal="left"/>
      <protection/>
    </xf>
    <xf numFmtId="0" fontId="11" fillId="0" borderId="0" xfId="66" applyFont="1" applyAlignment="1">
      <alignment horizontal="left"/>
      <protection/>
    </xf>
    <xf numFmtId="49" fontId="11" fillId="0" borderId="7" xfId="66" applyNumberFormat="1" applyFont="1" applyFill="1" applyBorder="1" applyAlignment="1">
      <alignment vertical="top" wrapText="1"/>
      <protection/>
    </xf>
    <xf numFmtId="49" fontId="11" fillId="0" borderId="8" xfId="66" applyNumberFormat="1" applyFont="1" applyFill="1" applyBorder="1" applyAlignment="1">
      <alignment horizontal="center" vertical="top" wrapText="1"/>
      <protection/>
    </xf>
    <xf numFmtId="49" fontId="11" fillId="0" borderId="1" xfId="66" applyNumberFormat="1" applyFont="1" applyFill="1" applyBorder="1" applyAlignment="1">
      <alignment vertical="top" wrapText="1"/>
      <protection/>
    </xf>
    <xf numFmtId="49" fontId="18" fillId="0" borderId="1" xfId="66" applyNumberFormat="1" applyFont="1" applyFill="1" applyBorder="1" applyAlignment="1">
      <alignment horizontal="center" vertical="top" wrapText="1"/>
      <protection/>
    </xf>
    <xf numFmtId="3" fontId="11" fillId="0" borderId="10" xfId="66" applyNumberFormat="1" applyFont="1" applyBorder="1">
      <alignment/>
      <protection/>
    </xf>
    <xf numFmtId="3" fontId="11" fillId="0" borderId="0" xfId="66" applyNumberFormat="1" applyFont="1">
      <alignment/>
      <protection/>
    </xf>
    <xf numFmtId="0" fontId="11" fillId="0" borderId="0" xfId="66" applyNumberFormat="1" applyFont="1">
      <alignment/>
      <protection/>
    </xf>
    <xf numFmtId="3" fontId="11" fillId="0" borderId="11" xfId="66" applyNumberFormat="1" applyFont="1" applyBorder="1">
      <alignment/>
      <protection/>
    </xf>
    <xf numFmtId="49" fontId="18" fillId="0" borderId="1" xfId="66" applyNumberFormat="1" applyFont="1" applyFill="1" applyBorder="1" applyAlignment="1">
      <alignment vertical="top" wrapText="1"/>
      <protection/>
    </xf>
    <xf numFmtId="49" fontId="10" fillId="0" borderId="1" xfId="66" applyNumberFormat="1" applyFont="1" applyFill="1" applyBorder="1" applyAlignment="1">
      <alignment vertical="top" wrapText="1"/>
      <protection/>
    </xf>
    <xf numFmtId="0" fontId="11" fillId="0" borderId="1" xfId="66" applyFont="1" applyFill="1" applyBorder="1" applyAlignment="1">
      <alignment/>
      <protection/>
    </xf>
    <xf numFmtId="0" fontId="11" fillId="0" borderId="12" xfId="66" applyFont="1" applyBorder="1">
      <alignment/>
      <protection/>
    </xf>
    <xf numFmtId="3" fontId="11" fillId="0" borderId="12" xfId="66" applyNumberFormat="1" applyFont="1" applyBorder="1">
      <alignment/>
      <protection/>
    </xf>
    <xf numFmtId="3" fontId="11" fillId="0" borderId="13" xfId="66" applyNumberFormat="1" applyFont="1" applyBorder="1">
      <alignment/>
      <protection/>
    </xf>
    <xf numFmtId="0" fontId="11" fillId="0" borderId="13" xfId="66" applyNumberFormat="1" applyFont="1" applyBorder="1">
      <alignment/>
      <protection/>
    </xf>
    <xf numFmtId="3" fontId="11" fillId="0" borderId="14" xfId="66" applyNumberFormat="1" applyFont="1" applyBorder="1">
      <alignment/>
      <protection/>
    </xf>
    <xf numFmtId="49" fontId="11" fillId="0" borderId="0" xfId="66" applyNumberFormat="1" applyFont="1" applyFill="1" applyBorder="1" applyAlignment="1">
      <alignment vertical="top" wrapText="1"/>
      <protection/>
    </xf>
    <xf numFmtId="49" fontId="11" fillId="0" borderId="0" xfId="66" applyNumberFormat="1" applyFont="1" applyFill="1" applyBorder="1" applyAlignment="1">
      <alignment horizontal="center" vertical="top" wrapText="1"/>
      <protection/>
    </xf>
    <xf numFmtId="0" fontId="11" fillId="0" borderId="0" xfId="66" applyFont="1" applyBorder="1">
      <alignment/>
      <protection/>
    </xf>
    <xf numFmtId="0" fontId="11" fillId="0" borderId="0" xfId="66" applyNumberFormat="1" applyFont="1" applyBorder="1">
      <alignment/>
      <protection/>
    </xf>
    <xf numFmtId="0" fontId="11" fillId="0" borderId="15" xfId="66" applyFont="1" applyBorder="1" applyAlignment="1">
      <alignment/>
      <protection/>
    </xf>
    <xf numFmtId="0" fontId="11" fillId="0" borderId="15" xfId="66" applyFont="1" applyBorder="1">
      <alignment/>
      <protection/>
    </xf>
    <xf numFmtId="49" fontId="12" fillId="0" borderId="0" xfId="66" applyNumberFormat="1" applyAlignment="1">
      <alignment vertical="top" wrapText="1"/>
      <protection/>
    </xf>
    <xf numFmtId="0" fontId="24" fillId="0" borderId="0" xfId="66" applyFont="1" applyAlignment="1">
      <alignment/>
      <protection/>
    </xf>
    <xf numFmtId="0" fontId="23" fillId="0" borderId="0" xfId="66" applyFont="1">
      <alignment/>
      <protection/>
    </xf>
  </cellXfs>
  <cellStyles count="56">
    <cellStyle name="Normal" xfId="0"/>
    <cellStyle name="Comma" xfId="15"/>
    <cellStyle name="Comma [0]" xfId="16"/>
    <cellStyle name="Comma [0]_18TAB0798" xfId="17"/>
    <cellStyle name="Comma [0]_19TAB0798" xfId="18"/>
    <cellStyle name="Comma [0]_1TAB0798" xfId="19"/>
    <cellStyle name="Comma [0]_2T0798Eng" xfId="20"/>
    <cellStyle name="Comma [0]_3TAB0798" xfId="21"/>
    <cellStyle name="Comma [0]_4TAB0798" xfId="22"/>
    <cellStyle name="Comma [0]_MAug1998" xfId="23"/>
    <cellStyle name="Comma [0]_PSma0798" xfId="24"/>
    <cellStyle name="Comma [0]_SUM0798" xfId="25"/>
    <cellStyle name="Comma [0]_SUMMA9812" xfId="26"/>
    <cellStyle name="Comma_18TAB0798" xfId="27"/>
    <cellStyle name="Comma_19TAB0798" xfId="28"/>
    <cellStyle name="Comma_1TAB0798" xfId="29"/>
    <cellStyle name="Comma_2T0798Eng" xfId="30"/>
    <cellStyle name="Comma_3TAB0798" xfId="31"/>
    <cellStyle name="Comma_4TAB0798" xfId="32"/>
    <cellStyle name="Comma_MAug1998" xfId="33"/>
    <cellStyle name="Comma_PSma0798" xfId="34"/>
    <cellStyle name="Comma_SUM0798" xfId="35"/>
    <cellStyle name="Comma_SUMMA9812" xfId="36"/>
    <cellStyle name="Currency" xfId="37"/>
    <cellStyle name="Currency [0]" xfId="38"/>
    <cellStyle name="Currency [0]_18TAB0798" xfId="39"/>
    <cellStyle name="Currency [0]_19TAB0798" xfId="40"/>
    <cellStyle name="Currency [0]_1TAB0798" xfId="41"/>
    <cellStyle name="Currency [0]_2T0798Eng" xfId="42"/>
    <cellStyle name="Currency [0]_3TAB0798" xfId="43"/>
    <cellStyle name="Currency [0]_4TAB0798" xfId="44"/>
    <cellStyle name="Currency [0]_MAug1998" xfId="45"/>
    <cellStyle name="Currency [0]_PSma0798" xfId="46"/>
    <cellStyle name="Currency [0]_SUM0798" xfId="47"/>
    <cellStyle name="Currency [0]_SUMMA9812" xfId="48"/>
    <cellStyle name="Currency_18TAB0798" xfId="49"/>
    <cellStyle name="Currency_19TAB0798" xfId="50"/>
    <cellStyle name="Currency_1TAB0798" xfId="51"/>
    <cellStyle name="Currency_2T0798Eng" xfId="52"/>
    <cellStyle name="Currency_3TAB0798" xfId="53"/>
    <cellStyle name="Currency_4TAB0798" xfId="54"/>
    <cellStyle name="Currency_MAug1998" xfId="55"/>
    <cellStyle name="Currency_PSma0798" xfId="56"/>
    <cellStyle name="Currency_SUM0798" xfId="57"/>
    <cellStyle name="Currency_SUMMA9812" xfId="58"/>
    <cellStyle name="Normal_18TAB0798" xfId="59"/>
    <cellStyle name="Normal_19TAB0798" xfId="60"/>
    <cellStyle name="Normal_1TAB0798" xfId="61"/>
    <cellStyle name="Normal_2T0798Eng" xfId="62"/>
    <cellStyle name="Normal_3TAB0798" xfId="63"/>
    <cellStyle name="Normal_4TAB0798" xfId="64"/>
    <cellStyle name="Normal_MAug1998" xfId="65"/>
    <cellStyle name="Normal_PSma0798" xfId="66"/>
    <cellStyle name="Normal_SUM0798" xfId="67"/>
    <cellStyle name="Normal_SUMMA9812" xfId="68"/>
    <cellStyle name="Percen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07Pk\6TAB07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07Pk\1TAB07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07Pk\2T0798E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07Pk\3TAB07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07Pk\4TAB07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07Pk\5TAB07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07Pk\7TAB07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5">
        <row r="13">
          <cell r="D13">
            <v>37816</v>
          </cell>
        </row>
        <row r="14">
          <cell r="D14">
            <v>473</v>
          </cell>
        </row>
        <row r="19">
          <cell r="D19">
            <v>159557</v>
          </cell>
        </row>
        <row r="21">
          <cell r="D21">
            <v>7849</v>
          </cell>
        </row>
        <row r="22">
          <cell r="D22">
            <v>5</v>
          </cell>
        </row>
        <row r="24">
          <cell r="D24">
            <v>155</v>
          </cell>
        </row>
        <row r="26">
          <cell r="D26">
            <v>33505</v>
          </cell>
        </row>
        <row r="29">
          <cell r="D29">
            <v>2635</v>
          </cell>
        </row>
        <row r="30">
          <cell r="D30">
            <v>364</v>
          </cell>
        </row>
        <row r="32">
          <cell r="D32">
            <v>7</v>
          </cell>
        </row>
        <row r="33">
          <cell r="D33">
            <v>819</v>
          </cell>
        </row>
        <row r="36">
          <cell r="D36">
            <v>21290</v>
          </cell>
        </row>
        <row r="37">
          <cell r="D37">
            <v>3369</v>
          </cell>
        </row>
        <row r="39">
          <cell r="D39">
            <v>258</v>
          </cell>
        </row>
        <row r="40">
          <cell r="D40">
            <v>137</v>
          </cell>
        </row>
        <row r="42">
          <cell r="D42">
            <v>247</v>
          </cell>
        </row>
        <row r="45">
          <cell r="D45">
            <v>2641</v>
          </cell>
        </row>
        <row r="47">
          <cell r="D47">
            <v>679</v>
          </cell>
        </row>
        <row r="48">
          <cell r="D48">
            <v>45</v>
          </cell>
        </row>
        <row r="51">
          <cell r="D51">
            <v>240</v>
          </cell>
        </row>
        <row r="55">
          <cell r="D55">
            <v>0</v>
          </cell>
        </row>
        <row r="57">
          <cell r="D57">
            <v>0</v>
          </cell>
        </row>
        <row r="60">
          <cell r="D60">
            <v>438</v>
          </cell>
        </row>
        <row r="61">
          <cell r="D61">
            <v>765</v>
          </cell>
        </row>
        <row r="64">
          <cell r="D64">
            <v>3</v>
          </cell>
        </row>
        <row r="68">
          <cell r="D68">
            <v>351</v>
          </cell>
        </row>
        <row r="71">
          <cell r="D71">
            <v>8672</v>
          </cell>
        </row>
        <row r="72">
          <cell r="D72">
            <v>474</v>
          </cell>
        </row>
        <row r="74">
          <cell r="D74">
            <v>45</v>
          </cell>
        </row>
        <row r="76">
          <cell r="D76">
            <v>1431</v>
          </cell>
        </row>
        <row r="77">
          <cell r="D77">
            <v>787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5">
        <row r="9">
          <cell r="C9">
            <v>337610</v>
          </cell>
        </row>
        <row r="10">
          <cell r="C10">
            <v>2099</v>
          </cell>
        </row>
        <row r="12">
          <cell r="C12">
            <v>285702</v>
          </cell>
        </row>
        <row r="13">
          <cell r="C13">
            <v>54313</v>
          </cell>
        </row>
        <row r="14">
          <cell r="C14">
            <v>54313</v>
          </cell>
        </row>
        <row r="15">
          <cell r="C15">
            <v>228434</v>
          </cell>
        </row>
        <row r="16">
          <cell r="C16">
            <v>159858</v>
          </cell>
        </row>
        <row r="17">
          <cell r="C17">
            <v>58332</v>
          </cell>
        </row>
        <row r="18">
          <cell r="C18">
            <v>10244</v>
          </cell>
        </row>
        <row r="19">
          <cell r="C19">
            <v>2955</v>
          </cell>
        </row>
        <row r="20">
          <cell r="C20">
            <v>17762</v>
          </cell>
        </row>
        <row r="21">
          <cell r="C21">
            <v>32047</v>
          </cell>
        </row>
        <row r="22">
          <cell r="C22">
            <v>295031</v>
          </cell>
        </row>
        <row r="23">
          <cell r="C23">
            <v>10817</v>
          </cell>
        </row>
        <row r="24">
          <cell r="C24">
            <v>284214</v>
          </cell>
        </row>
        <row r="26">
          <cell r="C26">
            <v>203471</v>
          </cell>
        </row>
        <row r="27">
          <cell r="C27">
            <v>20214</v>
          </cell>
        </row>
        <row r="28">
          <cell r="C28">
            <v>60529</v>
          </cell>
        </row>
        <row r="30">
          <cell r="C30">
            <v>543528</v>
          </cell>
        </row>
        <row r="31">
          <cell r="C31">
            <v>278872</v>
          </cell>
        </row>
        <row r="32">
          <cell r="C32">
            <v>10817</v>
          </cell>
        </row>
        <row r="33">
          <cell r="C33">
            <v>268055</v>
          </cell>
        </row>
        <row r="34">
          <cell r="C34">
            <v>146218</v>
          </cell>
        </row>
        <row r="35">
          <cell r="C35">
            <v>65538</v>
          </cell>
        </row>
        <row r="36">
          <cell r="C36">
            <v>11261</v>
          </cell>
        </row>
        <row r="37">
          <cell r="C37">
            <v>108347</v>
          </cell>
        </row>
        <row r="38">
          <cell r="C38">
            <v>2229</v>
          </cell>
        </row>
        <row r="39">
          <cell r="C39">
            <v>277572</v>
          </cell>
        </row>
        <row r="40">
          <cell r="C40">
            <v>2099</v>
          </cell>
        </row>
        <row r="41">
          <cell r="C41">
            <v>275473</v>
          </cell>
        </row>
        <row r="42">
          <cell r="C42">
            <v>200367</v>
          </cell>
        </row>
        <row r="43">
          <cell r="C43">
            <v>5482</v>
          </cell>
        </row>
        <row r="46">
          <cell r="C46">
            <v>194885</v>
          </cell>
        </row>
        <row r="47">
          <cell r="C47">
            <v>0</v>
          </cell>
        </row>
        <row r="50">
          <cell r="C50">
            <v>75106</v>
          </cell>
        </row>
        <row r="51">
          <cell r="C51">
            <v>21325</v>
          </cell>
        </row>
        <row r="52">
          <cell r="C52">
            <v>3717</v>
          </cell>
        </row>
        <row r="53">
          <cell r="C53">
            <v>53781</v>
          </cell>
        </row>
        <row r="55">
          <cell r="C55">
            <v>5820</v>
          </cell>
        </row>
        <row r="56">
          <cell r="C56">
            <v>3003</v>
          </cell>
        </row>
        <row r="58">
          <cell r="C58">
            <v>2998</v>
          </cell>
        </row>
        <row r="60">
          <cell r="C60">
            <v>16127</v>
          </cell>
        </row>
        <row r="63">
          <cell r="C63">
            <v>4482</v>
          </cell>
        </row>
        <row r="64">
          <cell r="C64">
            <v>-2976</v>
          </cell>
        </row>
        <row r="65">
          <cell r="C65">
            <v>7667</v>
          </cell>
        </row>
        <row r="66">
          <cell r="C66">
            <v>10643</v>
          </cell>
        </row>
        <row r="67">
          <cell r="C67">
            <v>10517</v>
          </cell>
        </row>
        <row r="68">
          <cell r="C68">
            <v>2850</v>
          </cell>
        </row>
        <row r="69">
          <cell r="C69">
            <v>7667</v>
          </cell>
        </row>
        <row r="70">
          <cell r="C70">
            <v>11117</v>
          </cell>
        </row>
        <row r="71">
          <cell r="C71">
            <v>474</v>
          </cell>
        </row>
        <row r="72">
          <cell r="C72">
            <v>10643</v>
          </cell>
        </row>
        <row r="73">
          <cell r="C73">
            <v>0</v>
          </cell>
        </row>
        <row r="74">
          <cell r="C7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âris"/>
      <sheetName val="Februâri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4">
        <row r="8">
          <cell r="D8">
            <v>337610</v>
          </cell>
        </row>
        <row r="9">
          <cell r="D9">
            <v>285702</v>
          </cell>
        </row>
        <row r="10">
          <cell r="D10">
            <v>54313</v>
          </cell>
        </row>
        <row r="11">
          <cell r="D11">
            <v>54313</v>
          </cell>
        </row>
        <row r="12">
          <cell r="D12">
            <v>228434</v>
          </cell>
        </row>
        <row r="13">
          <cell r="D13">
            <v>159858</v>
          </cell>
        </row>
        <row r="14">
          <cell r="D14">
            <v>58332</v>
          </cell>
        </row>
        <row r="15">
          <cell r="D15">
            <v>10244</v>
          </cell>
        </row>
        <row r="16">
          <cell r="D16">
            <v>2955</v>
          </cell>
        </row>
        <row r="17">
          <cell r="D17">
            <v>19861</v>
          </cell>
        </row>
        <row r="19">
          <cell r="D19">
            <v>1943</v>
          </cell>
        </row>
        <row r="20">
          <cell r="D20">
            <v>2544</v>
          </cell>
        </row>
        <row r="21">
          <cell r="D21">
            <v>5181</v>
          </cell>
        </row>
        <row r="22">
          <cell r="D22">
            <v>929</v>
          </cell>
        </row>
        <row r="23">
          <cell r="D23">
            <v>356</v>
          </cell>
        </row>
        <row r="24">
          <cell r="D24">
            <v>2293</v>
          </cell>
        </row>
        <row r="25">
          <cell r="D25">
            <v>3464</v>
          </cell>
        </row>
        <row r="26">
          <cell r="D26">
            <v>699</v>
          </cell>
        </row>
        <row r="27">
          <cell r="D27">
            <v>1400</v>
          </cell>
        </row>
        <row r="28">
          <cell r="D28">
            <v>1751</v>
          </cell>
        </row>
        <row r="29">
          <cell r="D29">
            <v>1490</v>
          </cell>
        </row>
        <row r="30">
          <cell r="D30">
            <v>261</v>
          </cell>
        </row>
        <row r="31">
          <cell r="D31">
            <v>32047</v>
          </cell>
        </row>
        <row r="32">
          <cell r="D32">
            <v>32047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5">
        <row r="14">
          <cell r="D14">
            <v>450</v>
          </cell>
        </row>
        <row r="15">
          <cell r="D15">
            <v>47</v>
          </cell>
        </row>
        <row r="17">
          <cell r="D17">
            <v>2093</v>
          </cell>
        </row>
        <row r="18">
          <cell r="D18">
            <v>301</v>
          </cell>
        </row>
        <row r="20">
          <cell r="D20">
            <v>1584</v>
          </cell>
        </row>
        <row r="21">
          <cell r="D21">
            <v>131</v>
          </cell>
        </row>
        <row r="23">
          <cell r="D23">
            <v>10196</v>
          </cell>
        </row>
        <row r="24">
          <cell r="D24">
            <v>586</v>
          </cell>
        </row>
        <row r="26">
          <cell r="D26">
            <v>4880</v>
          </cell>
        </row>
        <row r="27">
          <cell r="D27">
            <v>122</v>
          </cell>
        </row>
        <row r="29">
          <cell r="D29">
            <v>1771</v>
          </cell>
        </row>
        <row r="30">
          <cell r="D30">
            <v>189</v>
          </cell>
        </row>
        <row r="32">
          <cell r="D32">
            <v>31333</v>
          </cell>
        </row>
        <row r="33">
          <cell r="D33">
            <v>4345</v>
          </cell>
        </row>
        <row r="35">
          <cell r="D35">
            <v>35966</v>
          </cell>
        </row>
        <row r="36">
          <cell r="D36">
            <v>4418</v>
          </cell>
        </row>
        <row r="38">
          <cell r="D38">
            <v>24460</v>
          </cell>
        </row>
        <row r="39">
          <cell r="D39">
            <v>977</v>
          </cell>
        </row>
        <row r="41">
          <cell r="D41">
            <v>20813</v>
          </cell>
        </row>
        <row r="42">
          <cell r="D42">
            <v>1248</v>
          </cell>
        </row>
        <row r="44">
          <cell r="D44">
            <v>2529</v>
          </cell>
        </row>
        <row r="45">
          <cell r="D45">
            <v>729</v>
          </cell>
        </row>
        <row r="47">
          <cell r="D47">
            <v>69799</v>
          </cell>
        </row>
        <row r="48">
          <cell r="D48">
            <v>3289</v>
          </cell>
        </row>
        <row r="50">
          <cell r="D50">
            <v>4821</v>
          </cell>
        </row>
        <row r="51">
          <cell r="D51">
            <v>357</v>
          </cell>
        </row>
        <row r="55">
          <cell r="D55">
            <v>2935</v>
          </cell>
        </row>
        <row r="56">
          <cell r="D56">
            <v>769</v>
          </cell>
        </row>
        <row r="58">
          <cell r="D58">
            <v>6156</v>
          </cell>
        </row>
        <row r="59">
          <cell r="D59">
            <v>688</v>
          </cell>
        </row>
        <row r="61">
          <cell r="D61">
            <v>4870</v>
          </cell>
        </row>
        <row r="62">
          <cell r="D62">
            <v>465</v>
          </cell>
        </row>
        <row r="64">
          <cell r="D64">
            <v>518</v>
          </cell>
        </row>
        <row r="65">
          <cell r="D65">
            <v>7</v>
          </cell>
        </row>
        <row r="67">
          <cell r="D67">
            <v>292</v>
          </cell>
        </row>
        <row r="68">
          <cell r="D68">
            <v>26</v>
          </cell>
        </row>
        <row r="70">
          <cell r="D70">
            <v>95</v>
          </cell>
        </row>
        <row r="71">
          <cell r="D71">
            <v>26</v>
          </cell>
        </row>
        <row r="73">
          <cell r="D73">
            <v>2474</v>
          </cell>
        </row>
        <row r="74">
          <cell r="D74">
            <v>86</v>
          </cell>
        </row>
        <row r="76">
          <cell r="D76">
            <v>83</v>
          </cell>
        </row>
        <row r="77">
          <cell r="D77">
            <v>2</v>
          </cell>
        </row>
        <row r="79">
          <cell r="D79">
            <v>23</v>
          </cell>
        </row>
        <row r="81">
          <cell r="D81">
            <v>395</v>
          </cell>
        </row>
        <row r="83">
          <cell r="D83">
            <v>3120</v>
          </cell>
        </row>
        <row r="84">
          <cell r="D84">
            <v>93</v>
          </cell>
        </row>
        <row r="86">
          <cell r="D86">
            <v>33</v>
          </cell>
        </row>
        <row r="88">
          <cell r="D88">
            <v>46291</v>
          </cell>
        </row>
        <row r="89">
          <cell r="D89">
            <v>3046</v>
          </cell>
        </row>
        <row r="91">
          <cell r="D91">
            <v>892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5">
        <row r="12">
          <cell r="D12">
            <v>146218</v>
          </cell>
        </row>
        <row r="13">
          <cell r="D13">
            <v>65538</v>
          </cell>
        </row>
        <row r="14">
          <cell r="D14">
            <v>18221</v>
          </cell>
        </row>
        <row r="15">
          <cell r="D15">
            <v>62459</v>
          </cell>
        </row>
        <row r="16">
          <cell r="D16">
            <v>11261</v>
          </cell>
        </row>
        <row r="17">
          <cell r="D17">
            <v>5842</v>
          </cell>
        </row>
        <row r="18">
          <cell r="D18">
            <v>5419</v>
          </cell>
        </row>
        <row r="19">
          <cell r="D19">
            <v>119164</v>
          </cell>
        </row>
        <row r="20">
          <cell r="D20">
            <v>7210</v>
          </cell>
        </row>
        <row r="21">
          <cell r="D21">
            <v>46291</v>
          </cell>
        </row>
        <row r="22">
          <cell r="D22">
            <v>1493</v>
          </cell>
        </row>
        <row r="23">
          <cell r="D23">
            <v>27926</v>
          </cell>
        </row>
        <row r="25">
          <cell r="D25">
            <v>34284</v>
          </cell>
        </row>
        <row r="26">
          <cell r="D26">
            <v>1960</v>
          </cell>
        </row>
        <row r="27">
          <cell r="D27">
            <v>2229</v>
          </cell>
        </row>
        <row r="28">
          <cell r="D28">
            <v>21947</v>
          </cell>
        </row>
        <row r="29">
          <cell r="D29">
            <v>5820</v>
          </cell>
        </row>
        <row r="30">
          <cell r="D30">
            <v>16127</v>
          </cell>
        </row>
        <row r="32">
          <cell r="D32">
            <v>10517</v>
          </cell>
        </row>
        <row r="33">
          <cell r="D33">
            <v>11117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5">
        <row r="11">
          <cell r="D11">
            <v>29550</v>
          </cell>
        </row>
        <row r="12">
          <cell r="D12">
            <v>6412</v>
          </cell>
        </row>
        <row r="13">
          <cell r="D13">
            <v>-141</v>
          </cell>
        </row>
        <row r="15">
          <cell r="D15">
            <v>157203</v>
          </cell>
        </row>
        <row r="16">
          <cell r="D16">
            <v>16050</v>
          </cell>
        </row>
        <row r="17">
          <cell r="D17">
            <v>511</v>
          </cell>
        </row>
        <row r="18">
          <cell r="D18">
            <v>34192</v>
          </cell>
        </row>
        <row r="21">
          <cell r="D21">
            <v>3685</v>
          </cell>
        </row>
        <row r="22">
          <cell r="D22">
            <v>20</v>
          </cell>
        </row>
        <row r="23">
          <cell r="D23">
            <v>738</v>
          </cell>
        </row>
        <row r="26">
          <cell r="D26">
            <v>4402</v>
          </cell>
        </row>
        <row r="27">
          <cell r="D27">
            <v>20214</v>
          </cell>
        </row>
        <row r="28">
          <cell r="D28">
            <v>29</v>
          </cell>
        </row>
        <row r="30">
          <cell r="D30">
            <v>447</v>
          </cell>
        </row>
        <row r="32">
          <cell r="D32">
            <v>772</v>
          </cell>
        </row>
        <row r="35">
          <cell r="D35">
            <v>3266</v>
          </cell>
        </row>
        <row r="36">
          <cell r="D36">
            <v>178</v>
          </cell>
        </row>
        <row r="39">
          <cell r="D39">
            <v>871</v>
          </cell>
        </row>
        <row r="42">
          <cell r="D42">
            <v>903</v>
          </cell>
        </row>
        <row r="43">
          <cell r="D43">
            <v>41</v>
          </cell>
        </row>
        <row r="45">
          <cell r="D45">
            <v>59</v>
          </cell>
        </row>
        <row r="48">
          <cell r="D48">
            <v>38</v>
          </cell>
        </row>
        <row r="53">
          <cell r="D53">
            <v>635</v>
          </cell>
        </row>
        <row r="57">
          <cell r="D57">
            <v>665</v>
          </cell>
        </row>
        <row r="61">
          <cell r="D61">
            <v>188</v>
          </cell>
        </row>
        <row r="62">
          <cell r="D62">
            <v>340</v>
          </cell>
        </row>
        <row r="64">
          <cell r="D64">
            <v>9316</v>
          </cell>
        </row>
        <row r="65">
          <cell r="D65">
            <v>1168</v>
          </cell>
        </row>
        <row r="67">
          <cell r="D67">
            <v>53</v>
          </cell>
        </row>
        <row r="69">
          <cell r="D69">
            <v>1808</v>
          </cell>
        </row>
        <row r="70">
          <cell r="D70">
            <v>1418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5">
        <row r="15">
          <cell r="D15">
            <v>1042</v>
          </cell>
        </row>
        <row r="17">
          <cell r="D17">
            <v>533</v>
          </cell>
        </row>
        <row r="18">
          <cell r="D18">
            <v>219</v>
          </cell>
        </row>
        <row r="19">
          <cell r="D19">
            <v>314</v>
          </cell>
        </row>
        <row r="20">
          <cell r="D20">
            <v>248462</v>
          </cell>
        </row>
        <row r="21">
          <cell r="D21">
            <v>2806</v>
          </cell>
        </row>
        <row r="22">
          <cell r="D22">
            <v>8331</v>
          </cell>
        </row>
        <row r="23">
          <cell r="D23">
            <v>42938</v>
          </cell>
        </row>
        <row r="24">
          <cell r="D24">
            <v>699</v>
          </cell>
        </row>
        <row r="25">
          <cell r="D25">
            <v>193688</v>
          </cell>
        </row>
        <row r="27">
          <cell r="D27">
            <v>1770</v>
          </cell>
        </row>
        <row r="30">
          <cell r="D30">
            <v>4482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workbookViewId="0" topLeftCell="A1">
      <selection activeCell="A20" sqref="A20"/>
    </sheetView>
  </sheetViews>
  <sheetFormatPr defaultColWidth="9.33203125" defaultRowHeight="11.25"/>
  <cols>
    <col min="1" max="1" width="46.5" style="361" customWidth="1"/>
    <col min="2" max="2" width="21.33203125" style="361" customWidth="1"/>
    <col min="3" max="3" width="22" style="361" customWidth="1"/>
    <col min="4" max="4" width="22.66015625" style="361" customWidth="1"/>
    <col min="5" max="5" width="11.66015625" style="361" customWidth="1"/>
    <col min="6" max="6" width="13.33203125" style="361" customWidth="1"/>
    <col min="7" max="16384" width="10.66015625" style="361" customWidth="1"/>
  </cols>
  <sheetData>
    <row r="1" spans="1:5" ht="12.75">
      <c r="A1" s="359"/>
      <c r="B1" s="359"/>
      <c r="C1" s="359"/>
      <c r="D1" s="359"/>
      <c r="E1" s="360"/>
    </row>
    <row r="2" spans="1:5" ht="12.75">
      <c r="A2" s="359"/>
      <c r="B2" s="359"/>
      <c r="C2" s="359"/>
      <c r="D2" s="359"/>
      <c r="E2" s="360"/>
    </row>
    <row r="3" spans="1:5" ht="12.75">
      <c r="A3" s="359"/>
      <c r="B3" s="359"/>
      <c r="C3" s="359"/>
      <c r="D3" s="359"/>
      <c r="E3" s="360"/>
    </row>
    <row r="4" spans="1:5" ht="12.75">
      <c r="A4" s="359"/>
      <c r="B4" s="359"/>
      <c r="C4" s="359"/>
      <c r="D4" s="359"/>
      <c r="E4" s="360"/>
    </row>
    <row r="5" spans="1:12" s="364" customFormat="1" ht="15.75">
      <c r="A5" s="362" t="s">
        <v>523</v>
      </c>
      <c r="B5" s="363"/>
      <c r="C5" s="363"/>
      <c r="D5" s="363"/>
      <c r="E5" s="361"/>
      <c r="F5" s="361"/>
      <c r="G5" s="361"/>
      <c r="H5" s="361"/>
      <c r="I5" s="361"/>
      <c r="J5" s="361"/>
      <c r="K5" s="361"/>
      <c r="L5" s="361"/>
    </row>
    <row r="6" spans="1:12" s="364" customFormat="1" ht="15.75">
      <c r="A6" s="362" t="s">
        <v>524</v>
      </c>
      <c r="B6" s="363"/>
      <c r="C6" s="363"/>
      <c r="D6" s="363"/>
      <c r="E6" s="361"/>
      <c r="F6" s="361"/>
      <c r="G6" s="361"/>
      <c r="H6" s="361"/>
      <c r="I6" s="361"/>
      <c r="J6" s="361"/>
      <c r="K6" s="361"/>
      <c r="L6" s="361"/>
    </row>
    <row r="7" spans="1:12" s="366" customFormat="1" ht="15.75">
      <c r="A7" s="362"/>
      <c r="B7" s="363"/>
      <c r="C7" s="363"/>
      <c r="D7" s="365" t="s">
        <v>4</v>
      </c>
      <c r="E7" s="361"/>
      <c r="F7" s="361"/>
      <c r="G7" s="361"/>
      <c r="H7" s="361"/>
      <c r="I7" s="361"/>
      <c r="J7" s="361"/>
      <c r="K7" s="361"/>
      <c r="L7" s="361"/>
    </row>
    <row r="8" spans="1:12" s="369" customFormat="1" ht="41.25" customHeight="1">
      <c r="A8" s="367" t="s">
        <v>5</v>
      </c>
      <c r="B8" s="368" t="s">
        <v>525</v>
      </c>
      <c r="C8" s="368" t="s">
        <v>526</v>
      </c>
      <c r="D8" s="368" t="s">
        <v>527</v>
      </c>
      <c r="E8" s="361"/>
      <c r="F8" s="361"/>
      <c r="G8" s="361"/>
      <c r="H8" s="361"/>
      <c r="I8" s="361"/>
      <c r="J8" s="361"/>
      <c r="K8" s="361"/>
      <c r="L8" s="361"/>
    </row>
    <row r="9" spans="1:12" s="372" customFormat="1" ht="19.5" customHeight="1">
      <c r="A9" s="370" t="s">
        <v>528</v>
      </c>
      <c r="B9" s="371">
        <v>733866</v>
      </c>
      <c r="C9" s="371">
        <v>218877</v>
      </c>
      <c r="D9" s="371">
        <v>898518</v>
      </c>
      <c r="E9" s="361"/>
      <c r="F9" s="361"/>
      <c r="G9" s="361"/>
      <c r="H9" s="361"/>
      <c r="I9" s="361"/>
      <c r="J9" s="361"/>
      <c r="K9" s="361"/>
      <c r="L9" s="361"/>
    </row>
    <row r="10" spans="1:12" s="373" customFormat="1" ht="18" customHeight="1">
      <c r="A10" s="370" t="s">
        <v>529</v>
      </c>
      <c r="B10" s="371">
        <v>679666</v>
      </c>
      <c r="C10" s="371">
        <v>207677</v>
      </c>
      <c r="D10" s="371">
        <v>833118</v>
      </c>
      <c r="E10" s="361"/>
      <c r="F10" s="361"/>
      <c r="G10" s="361"/>
      <c r="H10" s="361"/>
      <c r="I10" s="361"/>
      <c r="J10" s="361"/>
      <c r="K10" s="361"/>
      <c r="L10" s="361"/>
    </row>
    <row r="11" spans="1:12" s="373" customFormat="1" ht="27" customHeight="1">
      <c r="A11" s="374" t="s">
        <v>530</v>
      </c>
      <c r="B11" s="371">
        <f>SUM(B9-B10)</f>
        <v>54200</v>
      </c>
      <c r="C11" s="371">
        <f>SUM(C9-C10)</f>
        <v>11200</v>
      </c>
      <c r="D11" s="371">
        <f>SUM(D9-D10)</f>
        <v>65400</v>
      </c>
      <c r="E11" s="361"/>
      <c r="F11" s="361"/>
      <c r="G11" s="361"/>
      <c r="H11" s="361"/>
      <c r="I11" s="361"/>
      <c r="J11" s="361"/>
      <c r="K11" s="361"/>
      <c r="L11" s="361"/>
    </row>
    <row r="12" spans="1:12" s="373" customFormat="1" ht="16.5" customHeight="1">
      <c r="A12" s="374" t="s">
        <v>531</v>
      </c>
      <c r="B12" s="371">
        <f>SUM(B13-B14)</f>
        <v>892</v>
      </c>
      <c r="C12" s="371">
        <f>SUM(C13-C14)</f>
        <v>-308</v>
      </c>
      <c r="D12" s="371">
        <f>SUM(D13-D14)</f>
        <v>31</v>
      </c>
      <c r="E12" s="361"/>
      <c r="F12" s="361"/>
      <c r="G12" s="361"/>
      <c r="H12" s="361"/>
      <c r="I12" s="361"/>
      <c r="J12" s="361"/>
      <c r="K12" s="361"/>
      <c r="L12" s="361"/>
    </row>
    <row r="13" spans="1:12" s="373" customFormat="1" ht="12.75" customHeight="1">
      <c r="A13" s="375" t="s">
        <v>532</v>
      </c>
      <c r="B13" s="376">
        <v>13503</v>
      </c>
      <c r="C13" s="376">
        <v>881</v>
      </c>
      <c r="D13" s="376">
        <v>14384</v>
      </c>
      <c r="E13" s="361"/>
      <c r="F13" s="361"/>
      <c r="G13" s="361"/>
      <c r="H13" s="361"/>
      <c r="I13" s="361"/>
      <c r="J13" s="361"/>
      <c r="K13" s="361"/>
      <c r="L13" s="361"/>
    </row>
    <row r="14" spans="1:12" s="373" customFormat="1" ht="14.25" customHeight="1">
      <c r="A14" s="375" t="s">
        <v>533</v>
      </c>
      <c r="B14" s="376">
        <v>12611</v>
      </c>
      <c r="C14" s="376">
        <v>1189</v>
      </c>
      <c r="D14" s="376">
        <v>14353</v>
      </c>
      <c r="E14" s="361"/>
      <c r="F14" s="361"/>
      <c r="G14" s="361"/>
      <c r="H14" s="361"/>
      <c r="I14" s="361"/>
      <c r="J14" s="361"/>
      <c r="K14" s="361"/>
      <c r="L14" s="361"/>
    </row>
    <row r="15" spans="1:12" s="373" customFormat="1" ht="26.25" customHeight="1">
      <c r="A15" s="374" t="s">
        <v>534</v>
      </c>
      <c r="B15" s="371">
        <f>SUM(B11-B12)</f>
        <v>53308</v>
      </c>
      <c r="C15" s="371">
        <f>SUM(C11-C12)</f>
        <v>11508</v>
      </c>
      <c r="D15" s="371">
        <f>SUM(D11-D12)</f>
        <v>65369</v>
      </c>
      <c r="E15" s="361"/>
      <c r="F15" s="361"/>
      <c r="G15" s="361"/>
      <c r="H15" s="361"/>
      <c r="I15" s="361"/>
      <c r="J15" s="361"/>
      <c r="K15" s="361"/>
      <c r="L15" s="361"/>
    </row>
    <row r="16" spans="1:12" s="373" customFormat="1" ht="17.25" customHeight="1">
      <c r="A16" s="370" t="s">
        <v>535</v>
      </c>
      <c r="B16" s="371">
        <f>SUM(B17+B31)</f>
        <v>-53308</v>
      </c>
      <c r="C16" s="371">
        <f>SUM(C17+C31)</f>
        <v>-11508</v>
      </c>
      <c r="D16" s="371">
        <f>SUM(D17+D31)</f>
        <v>-65369</v>
      </c>
      <c r="E16" s="361"/>
      <c r="F16" s="361"/>
      <c r="G16" s="361"/>
      <c r="H16" s="361"/>
      <c r="I16" s="361"/>
      <c r="J16" s="361"/>
      <c r="K16" s="361"/>
      <c r="L16" s="361"/>
    </row>
    <row r="17" spans="1:12" s="377" customFormat="1" ht="18.75" customHeight="1">
      <c r="A17" s="370" t="s">
        <v>536</v>
      </c>
      <c r="B17" s="371">
        <f>SUM(B19+B21+B26+B30)</f>
        <v>-60024</v>
      </c>
      <c r="C17" s="371">
        <f>SUM(C18+C21+C26+C30)</f>
        <v>-12297</v>
      </c>
      <c r="D17" s="371">
        <f>SUM(D19+D21+D26+D30)</f>
        <v>-72874</v>
      </c>
      <c r="E17" s="361"/>
      <c r="F17" s="361"/>
      <c r="G17" s="361"/>
      <c r="H17" s="361"/>
      <c r="I17" s="361"/>
      <c r="J17" s="361"/>
      <c r="K17" s="361"/>
      <c r="L17" s="361"/>
    </row>
    <row r="18" spans="1:12" s="377" customFormat="1" ht="14.25" customHeight="1">
      <c r="A18" s="378" t="s">
        <v>238</v>
      </c>
      <c r="B18" s="379"/>
      <c r="C18" s="376">
        <v>537</v>
      </c>
      <c r="D18" s="376">
        <v>-16</v>
      </c>
      <c r="E18" s="361"/>
      <c r="F18" s="361"/>
      <c r="G18" s="361"/>
      <c r="H18" s="361"/>
      <c r="I18" s="361"/>
      <c r="J18" s="361"/>
      <c r="K18" s="361"/>
      <c r="L18" s="361"/>
    </row>
    <row r="19" spans="1:12" s="377" customFormat="1" ht="24" customHeight="1">
      <c r="A19" s="380" t="s">
        <v>537</v>
      </c>
      <c r="B19" s="379"/>
      <c r="C19" s="381">
        <v>-16</v>
      </c>
      <c r="D19" s="381">
        <v>-16</v>
      </c>
      <c r="E19" s="361"/>
      <c r="F19" s="361"/>
      <c r="G19" s="361"/>
      <c r="H19" s="361"/>
      <c r="I19" s="361"/>
      <c r="J19" s="361"/>
      <c r="K19" s="361"/>
      <c r="L19" s="361"/>
    </row>
    <row r="20" spans="1:12" s="377" customFormat="1" ht="15.75" customHeight="1">
      <c r="A20" s="382" t="s">
        <v>538</v>
      </c>
      <c r="B20" s="379"/>
      <c r="C20" s="381">
        <v>553</v>
      </c>
      <c r="D20" s="381"/>
      <c r="E20" s="361"/>
      <c r="F20" s="361"/>
      <c r="G20" s="361"/>
      <c r="H20" s="361"/>
      <c r="I20" s="361"/>
      <c r="J20" s="361"/>
      <c r="K20" s="361"/>
      <c r="L20" s="361"/>
    </row>
    <row r="21" spans="1:12" s="377" customFormat="1" ht="14.25" customHeight="1">
      <c r="A21" s="375" t="s">
        <v>539</v>
      </c>
      <c r="B21" s="376">
        <f>SUM(B22+B23+B24+B25)</f>
        <v>-54275</v>
      </c>
      <c r="C21" s="376">
        <f>SUM(C22+C23+C24+C25)</f>
        <v>0</v>
      </c>
      <c r="D21" s="376">
        <v>-54275</v>
      </c>
      <c r="E21" s="361"/>
      <c r="F21" s="361"/>
      <c r="G21" s="361"/>
      <c r="H21" s="361"/>
      <c r="I21" s="361"/>
      <c r="J21" s="361"/>
      <c r="K21" s="361"/>
      <c r="L21" s="361"/>
    </row>
    <row r="22" spans="1:12" s="377" customFormat="1" ht="14.25" customHeight="1">
      <c r="A22" s="383" t="s">
        <v>540</v>
      </c>
      <c r="B22" s="381"/>
      <c r="C22" s="376"/>
      <c r="D22" s="376"/>
      <c r="E22" s="361"/>
      <c r="F22" s="361"/>
      <c r="G22" s="361"/>
      <c r="H22" s="361"/>
      <c r="I22" s="361"/>
      <c r="J22" s="361"/>
      <c r="K22" s="361"/>
      <c r="L22" s="361"/>
    </row>
    <row r="23" spans="1:12" s="377" customFormat="1" ht="14.25" customHeight="1">
      <c r="A23" s="383" t="s">
        <v>541</v>
      </c>
      <c r="B23" s="381">
        <v>-75398</v>
      </c>
      <c r="C23" s="376"/>
      <c r="D23" s="381">
        <v>-75398</v>
      </c>
      <c r="E23" s="361"/>
      <c r="F23" s="361"/>
      <c r="G23" s="361"/>
      <c r="H23" s="361"/>
      <c r="I23" s="361"/>
      <c r="J23" s="361"/>
      <c r="K23" s="361"/>
      <c r="L23" s="361"/>
    </row>
    <row r="24" spans="1:12" s="377" customFormat="1" ht="24.75" customHeight="1">
      <c r="A24" s="383" t="s">
        <v>542</v>
      </c>
      <c r="B24" s="381">
        <v>9952</v>
      </c>
      <c r="C24" s="376"/>
      <c r="D24" s="381">
        <v>9952</v>
      </c>
      <c r="E24" s="361"/>
      <c r="F24" s="361"/>
      <c r="G24" s="361"/>
      <c r="H24" s="361"/>
      <c r="I24" s="361"/>
      <c r="J24" s="361"/>
      <c r="K24" s="361"/>
      <c r="L24" s="361"/>
    </row>
    <row r="25" spans="1:12" s="377" customFormat="1" ht="14.25" customHeight="1">
      <c r="A25" s="383" t="s">
        <v>543</v>
      </c>
      <c r="B25" s="381">
        <v>11171</v>
      </c>
      <c r="C25" s="376"/>
      <c r="D25" s="381">
        <v>11171</v>
      </c>
      <c r="E25" s="361"/>
      <c r="F25" s="361"/>
      <c r="G25" s="361"/>
      <c r="H25" s="361"/>
      <c r="I25" s="361"/>
      <c r="J25" s="361"/>
      <c r="K25" s="361"/>
      <c r="L25" s="361"/>
    </row>
    <row r="26" spans="1:12" s="377" customFormat="1" ht="14.25" customHeight="1">
      <c r="A26" s="384" t="s">
        <v>253</v>
      </c>
      <c r="B26" s="376">
        <f>SUM(B27+B28+B29)</f>
        <v>-5749</v>
      </c>
      <c r="C26" s="376">
        <f>SUM(C27+C28+C29)</f>
        <v>-12900</v>
      </c>
      <c r="D26" s="376">
        <f>SUM(D27+D28+D29)</f>
        <v>-18649</v>
      </c>
      <c r="E26" s="361"/>
      <c r="F26" s="361"/>
      <c r="G26" s="361"/>
      <c r="H26" s="361"/>
      <c r="I26" s="361"/>
      <c r="J26" s="361"/>
      <c r="K26" s="361"/>
      <c r="L26" s="361"/>
    </row>
    <row r="27" spans="1:12" s="377" customFormat="1" ht="15.75" customHeight="1">
      <c r="A27" s="385" t="s">
        <v>544</v>
      </c>
      <c r="B27" s="381"/>
      <c r="C27" s="381">
        <v>-265</v>
      </c>
      <c r="D27" s="381">
        <v>-265</v>
      </c>
      <c r="E27" s="361"/>
      <c r="F27" s="361"/>
      <c r="G27" s="361"/>
      <c r="H27" s="361"/>
      <c r="I27" s="361"/>
      <c r="J27" s="361"/>
      <c r="K27" s="361"/>
      <c r="L27" s="361"/>
    </row>
    <row r="28" spans="1:12" s="377" customFormat="1" ht="15.75" customHeight="1">
      <c r="A28" s="385" t="s">
        <v>541</v>
      </c>
      <c r="B28" s="381">
        <v>-5749</v>
      </c>
      <c r="C28" s="376"/>
      <c r="D28" s="381">
        <v>-5749</v>
      </c>
      <c r="E28" s="361"/>
      <c r="F28" s="361"/>
      <c r="G28" s="361"/>
      <c r="H28" s="361"/>
      <c r="I28" s="361"/>
      <c r="J28" s="361"/>
      <c r="K28" s="361"/>
      <c r="L28" s="361"/>
    </row>
    <row r="29" spans="1:12" s="377" customFormat="1" ht="25.5" customHeight="1">
      <c r="A29" s="383" t="s">
        <v>542</v>
      </c>
      <c r="B29" s="379"/>
      <c r="C29" s="381">
        <v>-12635</v>
      </c>
      <c r="D29" s="381">
        <v>-12635</v>
      </c>
      <c r="E29" s="361"/>
      <c r="F29" s="361"/>
      <c r="G29" s="361"/>
      <c r="H29" s="361"/>
      <c r="I29" s="361"/>
      <c r="J29" s="361"/>
      <c r="K29" s="361"/>
      <c r="L29" s="361"/>
    </row>
    <row r="30" spans="1:12" s="377" customFormat="1" ht="15" customHeight="1">
      <c r="A30" s="384" t="s">
        <v>256</v>
      </c>
      <c r="B30" s="379"/>
      <c r="C30" s="376">
        <v>66</v>
      </c>
      <c r="D30" s="376">
        <v>66</v>
      </c>
      <c r="E30" s="361"/>
      <c r="F30" s="361"/>
      <c r="G30" s="361"/>
      <c r="H30" s="361"/>
      <c r="I30" s="361"/>
      <c r="J30" s="361"/>
      <c r="K30" s="361"/>
      <c r="L30" s="361"/>
    </row>
    <row r="31" spans="1:12" s="377" customFormat="1" ht="18.75" customHeight="1">
      <c r="A31" s="386" t="s">
        <v>545</v>
      </c>
      <c r="B31" s="371">
        <v>6716</v>
      </c>
      <c r="C31" s="371">
        <v>789</v>
      </c>
      <c r="D31" s="371">
        <v>7505</v>
      </c>
      <c r="E31" s="361"/>
      <c r="F31" s="361"/>
      <c r="G31" s="361"/>
      <c r="H31" s="361"/>
      <c r="I31" s="361"/>
      <c r="J31" s="361"/>
      <c r="K31" s="361"/>
      <c r="L31" s="361"/>
    </row>
    <row r="32" spans="1:12" s="377" customFormat="1" ht="16.5" customHeight="1">
      <c r="A32" s="387" t="s">
        <v>546</v>
      </c>
      <c r="B32" s="388"/>
      <c r="C32" s="389"/>
      <c r="D32" s="389"/>
      <c r="E32" s="361"/>
      <c r="F32" s="361"/>
      <c r="G32" s="361"/>
      <c r="H32" s="361"/>
      <c r="I32" s="361"/>
      <c r="J32" s="361"/>
      <c r="K32" s="361"/>
      <c r="L32" s="361"/>
    </row>
    <row r="33" spans="1:12" s="377" customFormat="1" ht="12">
      <c r="A33" s="390" t="s">
        <v>547</v>
      </c>
      <c r="B33" s="391"/>
      <c r="C33" s="392"/>
      <c r="D33" s="392"/>
      <c r="E33" s="361"/>
      <c r="F33" s="361"/>
      <c r="G33" s="361"/>
      <c r="H33" s="361"/>
      <c r="I33" s="361"/>
      <c r="J33" s="361"/>
      <c r="K33" s="361"/>
      <c r="L33" s="361"/>
    </row>
    <row r="34" spans="1:12" s="377" customFormat="1" ht="12">
      <c r="A34" s="390" t="s">
        <v>548</v>
      </c>
      <c r="B34" s="391"/>
      <c r="C34" s="392"/>
      <c r="D34" s="392"/>
      <c r="E34" s="361"/>
      <c r="F34" s="361"/>
      <c r="G34" s="361"/>
      <c r="H34" s="361"/>
      <c r="I34" s="361"/>
      <c r="J34" s="361"/>
      <c r="K34" s="361"/>
      <c r="L34" s="361"/>
    </row>
    <row r="35" spans="1:12" s="364" customFormat="1" ht="12">
      <c r="A35" s="390" t="s">
        <v>549</v>
      </c>
      <c r="B35" s="391"/>
      <c r="C35" s="392"/>
      <c r="D35" s="392"/>
      <c r="E35" s="392"/>
      <c r="F35" s="361"/>
      <c r="G35" s="361"/>
      <c r="H35" s="361"/>
      <c r="I35" s="361"/>
      <c r="J35" s="361"/>
      <c r="K35" s="361"/>
      <c r="L35" s="361"/>
    </row>
    <row r="36" spans="1:12" s="364" customFormat="1" ht="12">
      <c r="A36" s="390"/>
      <c r="B36" s="391"/>
      <c r="C36" s="392"/>
      <c r="D36" s="392"/>
      <c r="E36" s="361"/>
      <c r="F36" s="361"/>
      <c r="G36" s="361"/>
      <c r="H36" s="361"/>
      <c r="I36" s="361"/>
      <c r="J36" s="361"/>
      <c r="K36" s="361"/>
      <c r="L36" s="361"/>
    </row>
    <row r="37" spans="1:12" s="364" customFormat="1" ht="12">
      <c r="A37" s="390"/>
      <c r="B37" s="391"/>
      <c r="C37" s="392"/>
      <c r="D37" s="392"/>
      <c r="E37" s="361"/>
      <c r="F37" s="361"/>
      <c r="G37" s="361"/>
      <c r="H37" s="361"/>
      <c r="I37" s="361"/>
      <c r="J37" s="361"/>
      <c r="K37" s="361"/>
      <c r="L37" s="361"/>
    </row>
    <row r="38" spans="1:12" s="364" customFormat="1" ht="12">
      <c r="A38" s="390"/>
      <c r="B38" s="391"/>
      <c r="C38" s="392"/>
      <c r="D38" s="392"/>
      <c r="E38" s="361"/>
      <c r="F38" s="361"/>
      <c r="G38" s="361"/>
      <c r="H38" s="361"/>
      <c r="I38" s="361"/>
      <c r="J38" s="361"/>
      <c r="K38" s="361"/>
      <c r="L38" s="361"/>
    </row>
    <row r="39" spans="1:12" s="364" customFormat="1" ht="12">
      <c r="A39" s="390"/>
      <c r="B39" s="391"/>
      <c r="C39" s="392"/>
      <c r="D39" s="392"/>
      <c r="E39" s="361"/>
      <c r="F39" s="361"/>
      <c r="G39" s="361"/>
      <c r="H39" s="361"/>
      <c r="I39" s="361"/>
      <c r="J39" s="361"/>
      <c r="K39" s="361"/>
      <c r="L39" s="361"/>
    </row>
    <row r="40" spans="1:12" s="364" customFormat="1" ht="12">
      <c r="A40" s="390"/>
      <c r="B40" s="391"/>
      <c r="C40" s="392"/>
      <c r="D40" s="392"/>
      <c r="E40" s="361"/>
      <c r="F40" s="361"/>
      <c r="G40" s="361"/>
      <c r="H40" s="361"/>
      <c r="I40" s="361"/>
      <c r="J40" s="361"/>
      <c r="K40" s="361"/>
      <c r="L40" s="361"/>
    </row>
    <row r="41" spans="1:12" s="364" customFormat="1" ht="12">
      <c r="A41" s="390"/>
      <c r="B41" s="391"/>
      <c r="C41" s="392"/>
      <c r="D41" s="392"/>
      <c r="E41" s="361"/>
      <c r="F41" s="361"/>
      <c r="G41" s="361"/>
      <c r="H41" s="361"/>
      <c r="I41" s="361"/>
      <c r="J41" s="361"/>
      <c r="K41" s="361"/>
      <c r="L41" s="361"/>
    </row>
    <row r="42" spans="1:12" s="364" customFormat="1" ht="12">
      <c r="A42" s="390" t="s">
        <v>550</v>
      </c>
      <c r="B42" s="393"/>
      <c r="C42" s="394" t="s">
        <v>56</v>
      </c>
      <c r="D42" s="394"/>
      <c r="E42" s="361"/>
      <c r="F42" s="361"/>
      <c r="G42" s="361"/>
      <c r="H42" s="361"/>
      <c r="I42" s="361"/>
      <c r="J42" s="361"/>
      <c r="K42" s="361"/>
      <c r="L42" s="361"/>
    </row>
    <row r="43" spans="1:12" s="364" customFormat="1" ht="12">
      <c r="A43" s="360"/>
      <c r="B43" s="391"/>
      <c r="C43" s="392"/>
      <c r="D43" s="392"/>
      <c r="E43" s="361"/>
      <c r="F43" s="361"/>
      <c r="G43" s="361"/>
      <c r="H43" s="361"/>
      <c r="I43" s="361"/>
      <c r="J43" s="361"/>
      <c r="K43" s="361"/>
      <c r="L43" s="361"/>
    </row>
    <row r="44" spans="1:12" s="364" customFormat="1" ht="12">
      <c r="A44" s="390"/>
      <c r="B44" s="393"/>
      <c r="C44" s="394"/>
      <c r="D44" s="395"/>
      <c r="E44" s="361"/>
      <c r="F44" s="361"/>
      <c r="G44" s="361"/>
      <c r="H44" s="361"/>
      <c r="I44" s="361"/>
      <c r="J44" s="361"/>
      <c r="K44" s="361"/>
      <c r="L44" s="361"/>
    </row>
    <row r="45" spans="1:12" s="364" customFormat="1" ht="12">
      <c r="A45" s="360"/>
      <c r="B45" s="360"/>
      <c r="C45" s="392"/>
      <c r="D45" s="360"/>
      <c r="E45" s="361"/>
      <c r="F45" s="361"/>
      <c r="G45" s="361"/>
      <c r="H45" s="361"/>
      <c r="I45" s="361"/>
      <c r="J45" s="361"/>
      <c r="K45" s="361"/>
      <c r="L45" s="361"/>
    </row>
    <row r="46" spans="1:12" s="364" customFormat="1" ht="12">
      <c r="A46" s="360"/>
      <c r="B46" s="360"/>
      <c r="C46" s="392"/>
      <c r="D46" s="360"/>
      <c r="E46" s="361"/>
      <c r="F46" s="361"/>
      <c r="G46" s="361"/>
      <c r="H46" s="361"/>
      <c r="I46" s="361"/>
      <c r="J46" s="361"/>
      <c r="K46" s="361"/>
      <c r="L46" s="361"/>
    </row>
    <row r="47" spans="1:12" s="364" customFormat="1" ht="12">
      <c r="A47" s="360"/>
      <c r="B47" s="360"/>
      <c r="C47" s="392"/>
      <c r="D47" s="360"/>
      <c r="E47" s="361"/>
      <c r="F47" s="361"/>
      <c r="G47" s="361"/>
      <c r="H47" s="361"/>
      <c r="I47" s="361"/>
      <c r="J47" s="361"/>
      <c r="K47" s="361"/>
      <c r="L47" s="361"/>
    </row>
    <row r="48" spans="1:12" s="364" customFormat="1" ht="12">
      <c r="A48" s="360"/>
      <c r="B48" s="360"/>
      <c r="C48" s="392"/>
      <c r="D48" s="360"/>
      <c r="E48" s="361"/>
      <c r="F48" s="361"/>
      <c r="G48" s="361"/>
      <c r="H48" s="361"/>
      <c r="I48" s="361"/>
      <c r="J48" s="361"/>
      <c r="K48" s="361"/>
      <c r="L48" s="361"/>
    </row>
    <row r="49" spans="1:12" s="364" customFormat="1" ht="12">
      <c r="A49" s="360" t="s">
        <v>57</v>
      </c>
      <c r="B49" s="360"/>
      <c r="C49" s="392"/>
      <c r="D49" s="360"/>
      <c r="E49" s="361"/>
      <c r="F49" s="361"/>
      <c r="G49" s="361"/>
      <c r="H49" s="361"/>
      <c r="I49" s="361"/>
      <c r="J49" s="361"/>
      <c r="K49" s="361"/>
      <c r="L49" s="361"/>
    </row>
    <row r="50" spans="1:12" s="364" customFormat="1" ht="12">
      <c r="A50" s="360" t="s">
        <v>58</v>
      </c>
      <c r="B50" s="360"/>
      <c r="C50" s="360"/>
      <c r="D50" s="360"/>
      <c r="E50" s="361"/>
      <c r="F50" s="361"/>
      <c r="G50" s="361"/>
      <c r="H50" s="361"/>
      <c r="I50" s="361"/>
      <c r="J50" s="361"/>
      <c r="K50" s="361"/>
      <c r="L50" s="361"/>
    </row>
    <row r="51" spans="1:12" s="364" customFormat="1" ht="12">
      <c r="A51" s="360"/>
      <c r="B51" s="360"/>
      <c r="C51" s="360"/>
      <c r="D51" s="360"/>
      <c r="E51" s="361"/>
      <c r="F51" s="361"/>
      <c r="G51" s="361"/>
      <c r="H51" s="361"/>
      <c r="I51" s="361"/>
      <c r="J51" s="361"/>
      <c r="K51" s="361"/>
      <c r="L51" s="361"/>
    </row>
    <row r="52" spans="1:12" s="364" customFormat="1" ht="12">
      <c r="A52" s="360"/>
      <c r="B52" s="360"/>
      <c r="C52" s="360"/>
      <c r="D52" s="360"/>
      <c r="E52" s="361"/>
      <c r="F52" s="361"/>
      <c r="G52" s="361"/>
      <c r="H52" s="361"/>
      <c r="I52" s="361"/>
      <c r="J52" s="361"/>
      <c r="K52" s="361"/>
      <c r="L52" s="361"/>
    </row>
    <row r="53" spans="1:12" s="364" customFormat="1" ht="12">
      <c r="A53" s="360"/>
      <c r="B53" s="360"/>
      <c r="C53" s="360"/>
      <c r="D53" s="360"/>
      <c r="E53" s="361"/>
      <c r="F53" s="361"/>
      <c r="G53" s="361"/>
      <c r="H53" s="361"/>
      <c r="I53" s="361"/>
      <c r="J53" s="361"/>
      <c r="K53" s="361"/>
      <c r="L53" s="361"/>
    </row>
    <row r="54" spans="1:12" s="364" customFormat="1" ht="12">
      <c r="A54" s="360"/>
      <c r="B54" s="360"/>
      <c r="C54" s="360"/>
      <c r="D54" s="360"/>
      <c r="E54" s="361"/>
      <c r="F54" s="361"/>
      <c r="G54" s="361"/>
      <c r="H54" s="361"/>
      <c r="I54" s="361"/>
      <c r="J54" s="361"/>
      <c r="K54" s="361"/>
      <c r="L54" s="361"/>
    </row>
    <row r="55" spans="1:12" s="364" customFormat="1" ht="12">
      <c r="A55" s="360"/>
      <c r="B55" s="360"/>
      <c r="C55" s="360"/>
      <c r="D55" s="360"/>
      <c r="E55" s="361"/>
      <c r="F55" s="361"/>
      <c r="G55" s="361"/>
      <c r="H55" s="361"/>
      <c r="I55" s="361"/>
      <c r="J55" s="361"/>
      <c r="K55" s="361"/>
      <c r="L55" s="361"/>
    </row>
    <row r="56" spans="1:12" s="364" customFormat="1" ht="12">
      <c r="A56" s="360"/>
      <c r="B56" s="360"/>
      <c r="C56" s="360"/>
      <c r="D56" s="360"/>
      <c r="E56" s="361"/>
      <c r="F56" s="361"/>
      <c r="G56" s="361"/>
      <c r="H56" s="361"/>
      <c r="I56" s="361"/>
      <c r="J56" s="361"/>
      <c r="K56" s="361"/>
      <c r="L56" s="361"/>
    </row>
    <row r="57" spans="1:12" s="364" customFormat="1" ht="12">
      <c r="A57" s="360"/>
      <c r="B57" s="360"/>
      <c r="C57" s="360"/>
      <c r="D57" s="360"/>
      <c r="E57" s="361"/>
      <c r="F57" s="361"/>
      <c r="G57" s="361"/>
      <c r="H57" s="361"/>
      <c r="I57" s="361"/>
      <c r="J57" s="361"/>
      <c r="K57" s="361"/>
      <c r="L57" s="361"/>
    </row>
    <row r="58" spans="1:12" s="364" customFormat="1" ht="12">
      <c r="A58" s="360"/>
      <c r="B58" s="360"/>
      <c r="C58" s="360"/>
      <c r="D58" s="360"/>
      <c r="E58" s="361"/>
      <c r="F58" s="361"/>
      <c r="G58" s="361"/>
      <c r="H58" s="361"/>
      <c r="I58" s="361"/>
      <c r="J58" s="361"/>
      <c r="K58" s="361"/>
      <c r="L58" s="361"/>
    </row>
    <row r="59" spans="1:12" s="364" customFormat="1" ht="12">
      <c r="A59" s="360"/>
      <c r="B59" s="360"/>
      <c r="C59" s="360"/>
      <c r="D59" s="360"/>
      <c r="E59" s="361"/>
      <c r="F59" s="361"/>
      <c r="G59" s="361"/>
      <c r="H59" s="361"/>
      <c r="I59" s="361"/>
      <c r="J59" s="361"/>
      <c r="K59" s="361"/>
      <c r="L59" s="361"/>
    </row>
    <row r="60" spans="1:12" s="364" customFormat="1" ht="12">
      <c r="A60" s="360"/>
      <c r="B60" s="360"/>
      <c r="C60" s="360"/>
      <c r="D60" s="360"/>
      <c r="E60" s="361"/>
      <c r="F60" s="361"/>
      <c r="G60" s="361"/>
      <c r="H60" s="361"/>
      <c r="I60" s="361"/>
      <c r="J60" s="361"/>
      <c r="K60" s="361"/>
      <c r="L60" s="361"/>
    </row>
    <row r="61" spans="1:12" s="364" customFormat="1" ht="12">
      <c r="A61" s="360"/>
      <c r="B61" s="360"/>
      <c r="C61" s="360"/>
      <c r="D61" s="360"/>
      <c r="E61" s="361"/>
      <c r="F61" s="361"/>
      <c r="G61" s="361"/>
      <c r="H61" s="361"/>
      <c r="I61" s="361"/>
      <c r="J61" s="361"/>
      <c r="K61" s="361"/>
      <c r="L61" s="361"/>
    </row>
    <row r="62" spans="1:12" s="364" customFormat="1" ht="12">
      <c r="A62" s="360"/>
      <c r="B62" s="360"/>
      <c r="C62" s="360"/>
      <c r="D62" s="360"/>
      <c r="E62" s="361"/>
      <c r="F62" s="361"/>
      <c r="G62" s="361"/>
      <c r="H62" s="361"/>
      <c r="I62" s="361"/>
      <c r="J62" s="361"/>
      <c r="K62" s="361"/>
      <c r="L62" s="361"/>
    </row>
    <row r="63" spans="1:12" s="364" customFormat="1" ht="12">
      <c r="A63" s="361"/>
      <c r="B63" s="361"/>
      <c r="C63" s="361"/>
      <c r="D63" s="361"/>
      <c r="E63" s="361"/>
      <c r="F63" s="361"/>
      <c r="G63" s="361"/>
      <c r="H63" s="361"/>
      <c r="I63" s="361"/>
      <c r="J63" s="361"/>
      <c r="K63" s="361"/>
      <c r="L63" s="361"/>
    </row>
    <row r="64" spans="1:12" s="364" customFormat="1" ht="12">
      <c r="A64" s="361"/>
      <c r="B64" s="361"/>
      <c r="C64" s="361"/>
      <c r="D64" s="361"/>
      <c r="E64" s="361"/>
      <c r="F64" s="361"/>
      <c r="G64" s="361"/>
      <c r="H64" s="361"/>
      <c r="I64" s="361"/>
      <c r="J64" s="361"/>
      <c r="K64" s="361"/>
      <c r="L64" s="361"/>
    </row>
    <row r="65" spans="1:12" s="364" customFormat="1" ht="12">
      <c r="A65" s="361"/>
      <c r="B65" s="361"/>
      <c r="C65" s="361"/>
      <c r="D65" s="361"/>
      <c r="E65" s="361"/>
      <c r="F65" s="361"/>
      <c r="G65" s="361"/>
      <c r="H65" s="361"/>
      <c r="I65" s="361"/>
      <c r="J65" s="361"/>
      <c r="K65" s="361"/>
      <c r="L65" s="361"/>
    </row>
    <row r="66" spans="1:12" s="364" customFormat="1" ht="12">
      <c r="A66" s="361"/>
      <c r="B66" s="361"/>
      <c r="C66" s="361"/>
      <c r="D66" s="361"/>
      <c r="E66" s="361"/>
      <c r="F66" s="361"/>
      <c r="G66" s="361"/>
      <c r="H66" s="361"/>
      <c r="I66" s="361"/>
      <c r="J66" s="361"/>
      <c r="K66" s="361"/>
      <c r="L66" s="361"/>
    </row>
    <row r="67" spans="1:12" s="364" customFormat="1" ht="12">
      <c r="A67" s="361"/>
      <c r="B67" s="361"/>
      <c r="C67" s="361"/>
      <c r="D67" s="361"/>
      <c r="E67" s="361"/>
      <c r="F67" s="361"/>
      <c r="G67" s="361"/>
      <c r="H67" s="361"/>
      <c r="I67" s="361"/>
      <c r="J67" s="361"/>
      <c r="K67" s="361"/>
      <c r="L67" s="361"/>
    </row>
    <row r="68" spans="1:12" s="364" customFormat="1" ht="12">
      <c r="A68" s="361"/>
      <c r="B68" s="361"/>
      <c r="C68" s="361"/>
      <c r="D68" s="361"/>
      <c r="E68" s="361"/>
      <c r="F68" s="361"/>
      <c r="G68" s="361"/>
      <c r="H68" s="361"/>
      <c r="I68" s="361"/>
      <c r="J68" s="361"/>
      <c r="K68" s="361"/>
      <c r="L68" s="361"/>
    </row>
    <row r="69" spans="1:12" s="364" customFormat="1" ht="12">
      <c r="A69" s="361"/>
      <c r="B69" s="361"/>
      <c r="C69" s="361"/>
      <c r="D69" s="361"/>
      <c r="E69" s="361"/>
      <c r="F69" s="361"/>
      <c r="G69" s="361"/>
      <c r="H69" s="361"/>
      <c r="I69" s="361"/>
      <c r="J69" s="361"/>
      <c r="K69" s="361"/>
      <c r="L69" s="361"/>
    </row>
    <row r="70" spans="1:12" s="364" customFormat="1" ht="12">
      <c r="A70" s="361"/>
      <c r="B70" s="361"/>
      <c r="C70" s="361"/>
      <c r="D70" s="361"/>
      <c r="E70" s="361"/>
      <c r="F70" s="361"/>
      <c r="G70" s="361"/>
      <c r="H70" s="361"/>
      <c r="I70" s="361"/>
      <c r="J70" s="361"/>
      <c r="K70" s="361"/>
      <c r="L70" s="361"/>
    </row>
    <row r="71" spans="1:12" s="364" customFormat="1" ht="12">
      <c r="A71" s="361"/>
      <c r="B71" s="361"/>
      <c r="C71" s="361"/>
      <c r="D71" s="361"/>
      <c r="E71" s="361"/>
      <c r="F71" s="361"/>
      <c r="G71" s="361"/>
      <c r="H71" s="361"/>
      <c r="I71" s="361"/>
      <c r="J71" s="361"/>
      <c r="K71" s="361"/>
      <c r="L71" s="361"/>
    </row>
    <row r="72" spans="1:12" s="364" customFormat="1" ht="12">
      <c r="A72" s="361"/>
      <c r="B72" s="361"/>
      <c r="C72" s="361"/>
      <c r="D72" s="361"/>
      <c r="E72" s="361"/>
      <c r="F72" s="361"/>
      <c r="G72" s="361"/>
      <c r="H72" s="361"/>
      <c r="I72" s="361"/>
      <c r="J72" s="361"/>
      <c r="K72" s="361"/>
      <c r="L72" s="361"/>
    </row>
    <row r="73" spans="1:12" s="364" customFormat="1" ht="12">
      <c r="A73" s="361"/>
      <c r="B73" s="361"/>
      <c r="C73" s="361"/>
      <c r="D73" s="361"/>
      <c r="E73" s="361"/>
      <c r="F73" s="361"/>
      <c r="G73" s="361"/>
      <c r="H73" s="361"/>
      <c r="I73" s="361"/>
      <c r="J73" s="361"/>
      <c r="K73" s="361"/>
      <c r="L73" s="361"/>
    </row>
    <row r="74" spans="1:12" s="364" customFormat="1" ht="12">
      <c r="A74" s="361"/>
      <c r="B74" s="361"/>
      <c r="C74" s="361"/>
      <c r="D74" s="361"/>
      <c r="E74" s="361"/>
      <c r="F74" s="361"/>
      <c r="G74" s="361"/>
      <c r="H74" s="361"/>
      <c r="I74" s="361"/>
      <c r="J74" s="361"/>
      <c r="K74" s="361"/>
      <c r="L74" s="361"/>
    </row>
    <row r="75" spans="1:12" s="364" customFormat="1" ht="12">
      <c r="A75" s="361"/>
      <c r="B75" s="361"/>
      <c r="C75" s="361"/>
      <c r="D75" s="361"/>
      <c r="E75" s="361"/>
      <c r="F75" s="361"/>
      <c r="G75" s="361"/>
      <c r="H75" s="361"/>
      <c r="I75" s="361"/>
      <c r="J75" s="361"/>
      <c r="K75" s="361"/>
      <c r="L75" s="361"/>
    </row>
    <row r="76" spans="1:12" s="364" customFormat="1" ht="12">
      <c r="A76" s="361"/>
      <c r="B76" s="361"/>
      <c r="C76" s="361"/>
      <c r="D76" s="361"/>
      <c r="E76" s="361"/>
      <c r="F76" s="361"/>
      <c r="G76" s="361"/>
      <c r="H76" s="361"/>
      <c r="I76" s="361"/>
      <c r="J76" s="361"/>
      <c r="K76" s="361"/>
      <c r="L76" s="361"/>
    </row>
    <row r="77" spans="1:12" s="364" customFormat="1" ht="12">
      <c r="A77" s="361"/>
      <c r="B77" s="361"/>
      <c r="C77" s="361"/>
      <c r="D77" s="361"/>
      <c r="E77" s="361"/>
      <c r="F77" s="361"/>
      <c r="G77" s="361"/>
      <c r="H77" s="361"/>
      <c r="I77" s="361"/>
      <c r="J77" s="361"/>
      <c r="K77" s="361"/>
      <c r="L77" s="361"/>
    </row>
    <row r="78" spans="1:12" s="364" customFormat="1" ht="12">
      <c r="A78" s="361"/>
      <c r="B78" s="361"/>
      <c r="C78" s="361"/>
      <c r="D78" s="361"/>
      <c r="E78" s="361"/>
      <c r="F78" s="361"/>
      <c r="G78" s="361"/>
      <c r="H78" s="361"/>
      <c r="I78" s="361"/>
      <c r="J78" s="361"/>
      <c r="K78" s="361"/>
      <c r="L78" s="361"/>
    </row>
    <row r="79" spans="1:12" s="364" customFormat="1" ht="12">
      <c r="A79" s="361"/>
      <c r="B79" s="361"/>
      <c r="C79" s="361"/>
      <c r="D79" s="361"/>
      <c r="E79" s="361"/>
      <c r="F79" s="361"/>
      <c r="G79" s="361"/>
      <c r="H79" s="361"/>
      <c r="I79" s="361"/>
      <c r="J79" s="361"/>
      <c r="K79" s="361"/>
      <c r="L79" s="361"/>
    </row>
  </sheetData>
  <printOptions/>
  <pageMargins left="0.75" right="0.75" top="0.5" bottom="0.5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7"/>
  <sheetViews>
    <sheetView showGridLines="0" showZeros="0" workbookViewId="0" topLeftCell="B1">
      <selection activeCell="E57" sqref="E57"/>
    </sheetView>
  </sheetViews>
  <sheetFormatPr defaultColWidth="9.33203125" defaultRowHeight="11.25"/>
  <cols>
    <col min="1" max="1" width="9.66015625" style="652" hidden="1" customWidth="1"/>
    <col min="2" max="2" width="43.33203125" style="653" customWidth="1"/>
    <col min="3" max="3" width="6.5" style="652" hidden="1" customWidth="1"/>
    <col min="4" max="4" width="3.66015625" style="654" hidden="1" customWidth="1"/>
    <col min="5" max="6" width="14.16015625" style="654" customWidth="1"/>
    <col min="7" max="8" width="13.16015625" style="654" customWidth="1"/>
    <col min="9" max="16384" width="9.33203125" style="654" customWidth="1"/>
  </cols>
  <sheetData>
    <row r="1" spans="2:8" ht="12.75">
      <c r="B1" s="657" t="s">
        <v>861</v>
      </c>
      <c r="C1" s="656"/>
      <c r="D1" s="658"/>
      <c r="E1" s="658"/>
      <c r="F1" s="660"/>
      <c r="G1" s="660"/>
      <c r="H1" s="719" t="s">
        <v>815</v>
      </c>
    </row>
    <row r="2" spans="1:7" s="673" customFormat="1" ht="11.25">
      <c r="A2" s="667"/>
      <c r="B2" s="728"/>
      <c r="C2" s="729"/>
      <c r="D2" s="730"/>
      <c r="E2" s="730"/>
      <c r="F2" s="671"/>
      <c r="G2" s="730"/>
    </row>
    <row r="3" spans="2:8" ht="15.75">
      <c r="B3" s="662" t="s">
        <v>862</v>
      </c>
      <c r="C3" s="665"/>
      <c r="D3" s="663"/>
      <c r="E3" s="663"/>
      <c r="F3" s="663"/>
      <c r="G3" s="663"/>
      <c r="H3" s="664"/>
    </row>
    <row r="4" spans="1:7" s="664" customFormat="1" ht="15.75">
      <c r="A4" s="661"/>
      <c r="B4" s="662" t="s">
        <v>268</v>
      </c>
      <c r="C4" s="665"/>
      <c r="D4" s="663"/>
      <c r="E4" s="663"/>
      <c r="F4" s="663"/>
      <c r="G4" s="663"/>
    </row>
    <row r="5" spans="1:8" s="664" customFormat="1" ht="15.75">
      <c r="A5" s="661"/>
      <c r="B5" s="653"/>
      <c r="C5" s="731"/>
      <c r="D5" s="655"/>
      <c r="E5" s="655"/>
      <c r="F5" s="655"/>
      <c r="G5" s="655"/>
      <c r="H5" s="654"/>
    </row>
    <row r="6" spans="2:8" ht="11.25">
      <c r="B6" s="668"/>
      <c r="C6" s="667"/>
      <c r="D6" s="673"/>
      <c r="E6" s="673"/>
      <c r="F6" s="671" t="s">
        <v>863</v>
      </c>
      <c r="G6" s="671"/>
      <c r="H6" s="730"/>
    </row>
    <row r="7" spans="1:8" s="673" customFormat="1" ht="33.75">
      <c r="A7" s="667"/>
      <c r="B7" s="732" t="s">
        <v>5</v>
      </c>
      <c r="C7" s="733" t="s">
        <v>65</v>
      </c>
      <c r="D7" s="734"/>
      <c r="E7" s="676" t="s">
        <v>66</v>
      </c>
      <c r="F7" s="676" t="s">
        <v>8</v>
      </c>
      <c r="G7" s="676" t="s">
        <v>270</v>
      </c>
      <c r="H7" s="677" t="s">
        <v>12</v>
      </c>
    </row>
    <row r="8" spans="1:9" s="739" customFormat="1" ht="40.5" customHeight="1" hidden="1">
      <c r="A8" s="735" t="s">
        <v>818</v>
      </c>
      <c r="B8" s="736"/>
      <c r="C8" s="737"/>
      <c r="D8" s="738"/>
      <c r="E8" s="738" t="s">
        <v>68</v>
      </c>
      <c r="F8" s="738"/>
      <c r="G8" s="738"/>
      <c r="H8" s="691"/>
      <c r="I8" s="718"/>
    </row>
    <row r="9" spans="1:8" ht="12" hidden="1">
      <c r="A9" s="736"/>
      <c r="B9" s="736" t="s">
        <v>69</v>
      </c>
      <c r="C9" s="737" t="s">
        <v>70</v>
      </c>
      <c r="D9" s="738" t="s">
        <v>71</v>
      </c>
      <c r="E9" s="738" t="s">
        <v>72</v>
      </c>
      <c r="F9" s="738" t="s">
        <v>73</v>
      </c>
      <c r="G9" s="738" t="s">
        <v>74</v>
      </c>
      <c r="H9" s="691" t="s">
        <v>75</v>
      </c>
    </row>
    <row r="10" spans="1:8" ht="12.75" hidden="1">
      <c r="A10" s="736" t="s">
        <v>864</v>
      </c>
      <c r="B10" s="740" t="s">
        <v>76</v>
      </c>
      <c r="C10" s="741" t="s">
        <v>77</v>
      </c>
      <c r="D10" s="738" t="s">
        <v>78</v>
      </c>
      <c r="E10" s="742">
        <v>286638</v>
      </c>
      <c r="F10" s="742">
        <v>215045</v>
      </c>
      <c r="G10" s="743">
        <v>112.53</v>
      </c>
      <c r="H10" s="691">
        <v>26365</v>
      </c>
    </row>
    <row r="11" spans="1:8" ht="12" hidden="1">
      <c r="A11" s="744" t="s">
        <v>819</v>
      </c>
      <c r="B11" s="745" t="s">
        <v>79</v>
      </c>
      <c r="C11" s="741" t="s">
        <v>80</v>
      </c>
      <c r="D11" s="738" t="s">
        <v>81</v>
      </c>
      <c r="E11" s="742">
        <v>188643</v>
      </c>
      <c r="F11" s="742">
        <v>142336</v>
      </c>
      <c r="G11" s="743">
        <v>113.18</v>
      </c>
      <c r="H11" s="691">
        <v>19082</v>
      </c>
    </row>
    <row r="12" spans="1:8" ht="12" hidden="1">
      <c r="A12" s="744" t="s">
        <v>819</v>
      </c>
      <c r="B12" s="745" t="s">
        <v>82</v>
      </c>
      <c r="C12" s="741" t="s">
        <v>83</v>
      </c>
      <c r="D12" s="738" t="s">
        <v>84</v>
      </c>
      <c r="E12" s="742">
        <v>156656</v>
      </c>
      <c r="F12" s="742">
        <v>116909</v>
      </c>
      <c r="G12" s="743">
        <v>111.94</v>
      </c>
      <c r="H12" s="691">
        <v>15794</v>
      </c>
    </row>
    <row r="13" spans="1:8" ht="12" hidden="1">
      <c r="A13" s="744" t="s">
        <v>819</v>
      </c>
      <c r="B13" s="700" t="s">
        <v>85</v>
      </c>
      <c r="C13" s="741" t="s">
        <v>86</v>
      </c>
      <c r="D13" s="738" t="s">
        <v>87</v>
      </c>
      <c r="E13" s="742">
        <v>123941</v>
      </c>
      <c r="F13" s="742">
        <v>89060</v>
      </c>
      <c r="G13" s="743">
        <v>107.78</v>
      </c>
      <c r="H13" s="691">
        <v>11700</v>
      </c>
    </row>
    <row r="14" spans="1:8" ht="12" hidden="1">
      <c r="A14" s="744" t="s">
        <v>824</v>
      </c>
      <c r="B14" s="700" t="s">
        <v>88</v>
      </c>
      <c r="C14" s="741" t="s">
        <v>89</v>
      </c>
      <c r="D14" s="738" t="s">
        <v>90</v>
      </c>
      <c r="E14" s="742">
        <v>16712</v>
      </c>
      <c r="F14" s="742">
        <v>8151</v>
      </c>
      <c r="G14" s="743">
        <v>73.16</v>
      </c>
      <c r="H14" s="691">
        <v>2203</v>
      </c>
    </row>
    <row r="15" spans="1:8" ht="12" hidden="1">
      <c r="A15" s="744" t="s">
        <v>865</v>
      </c>
      <c r="B15" s="700" t="s">
        <v>91</v>
      </c>
      <c r="C15" s="741" t="s">
        <v>92</v>
      </c>
      <c r="D15" s="738" t="s">
        <v>93</v>
      </c>
      <c r="E15" s="742">
        <v>12694</v>
      </c>
      <c r="F15" s="742">
        <v>16941</v>
      </c>
      <c r="G15" s="743">
        <v>200.18</v>
      </c>
      <c r="H15" s="691">
        <v>1600</v>
      </c>
    </row>
    <row r="16" spans="1:8" ht="24" hidden="1">
      <c r="A16" s="744" t="s">
        <v>827</v>
      </c>
      <c r="B16" s="700" t="s">
        <v>94</v>
      </c>
      <c r="C16" s="741" t="s">
        <v>95</v>
      </c>
      <c r="D16" s="738" t="s">
        <v>96</v>
      </c>
      <c r="E16" s="742">
        <v>3309</v>
      </c>
      <c r="F16" s="742">
        <v>2757</v>
      </c>
      <c r="G16" s="743">
        <v>124.98</v>
      </c>
      <c r="H16" s="691">
        <v>291</v>
      </c>
    </row>
    <row r="17" spans="1:8" ht="12" hidden="1">
      <c r="A17" s="744" t="s">
        <v>830</v>
      </c>
      <c r="B17" s="745" t="s">
        <v>97</v>
      </c>
      <c r="C17" s="741" t="s">
        <v>98</v>
      </c>
      <c r="D17" s="738" t="s">
        <v>99</v>
      </c>
      <c r="E17" s="742">
        <v>31987</v>
      </c>
      <c r="F17" s="742">
        <v>25427</v>
      </c>
      <c r="G17" s="743">
        <v>119.24</v>
      </c>
      <c r="H17" s="691">
        <v>3288</v>
      </c>
    </row>
    <row r="18" spans="1:8" ht="12" hidden="1">
      <c r="A18" s="744" t="s">
        <v>819</v>
      </c>
      <c r="B18" s="700" t="s">
        <v>100</v>
      </c>
      <c r="C18" s="741" t="s">
        <v>101</v>
      </c>
      <c r="D18" s="738" t="s">
        <v>102</v>
      </c>
      <c r="E18" s="742">
        <v>97</v>
      </c>
      <c r="F18" s="742">
        <v>127</v>
      </c>
      <c r="G18" s="743">
        <v>195.38</v>
      </c>
      <c r="H18" s="691">
        <v>9</v>
      </c>
    </row>
    <row r="19" spans="1:8" ht="12" hidden="1">
      <c r="A19" s="744" t="s">
        <v>832</v>
      </c>
      <c r="B19" s="700" t="s">
        <v>103</v>
      </c>
      <c r="C19" s="741" t="s">
        <v>104</v>
      </c>
      <c r="D19" s="738" t="s">
        <v>105</v>
      </c>
      <c r="E19" s="742">
        <v>1806</v>
      </c>
      <c r="F19" s="742">
        <v>1218</v>
      </c>
      <c r="G19" s="743">
        <v>101.16</v>
      </c>
      <c r="H19" s="691">
        <v>106</v>
      </c>
    </row>
    <row r="20" spans="1:8" ht="24" hidden="1">
      <c r="A20" s="744" t="s">
        <v>833</v>
      </c>
      <c r="B20" s="700" t="s">
        <v>106</v>
      </c>
      <c r="C20" s="741" t="s">
        <v>107</v>
      </c>
      <c r="D20" s="738" t="s">
        <v>92</v>
      </c>
      <c r="E20" s="742">
        <v>20711</v>
      </c>
      <c r="F20" s="742">
        <v>16309</v>
      </c>
      <c r="G20" s="743">
        <v>118.12</v>
      </c>
      <c r="H20" s="691">
        <v>2217</v>
      </c>
    </row>
    <row r="21" spans="1:8" ht="12" hidden="1">
      <c r="A21" s="744" t="s">
        <v>835</v>
      </c>
      <c r="B21" s="700" t="s">
        <v>108</v>
      </c>
      <c r="C21" s="741" t="s">
        <v>109</v>
      </c>
      <c r="D21" s="738" t="s">
        <v>110</v>
      </c>
      <c r="E21" s="742">
        <v>167</v>
      </c>
      <c r="F21" s="742">
        <v>144</v>
      </c>
      <c r="G21" s="743">
        <v>129.73</v>
      </c>
      <c r="H21" s="691">
        <v>26</v>
      </c>
    </row>
    <row r="22" spans="1:8" ht="12" hidden="1">
      <c r="A22" s="744" t="s">
        <v>837</v>
      </c>
      <c r="B22" s="700" t="s">
        <v>111</v>
      </c>
      <c r="C22" s="741" t="s">
        <v>112</v>
      </c>
      <c r="D22" s="738" t="s">
        <v>95</v>
      </c>
      <c r="E22" s="742">
        <v>8931</v>
      </c>
      <c r="F22" s="742">
        <v>7466</v>
      </c>
      <c r="G22" s="743">
        <v>125.39</v>
      </c>
      <c r="H22" s="691">
        <v>884</v>
      </c>
    </row>
    <row r="23" spans="1:8" ht="24" hidden="1">
      <c r="A23" s="744" t="s">
        <v>838</v>
      </c>
      <c r="B23" s="700" t="s">
        <v>113</v>
      </c>
      <c r="C23" s="741" t="s">
        <v>114</v>
      </c>
      <c r="D23" s="738" t="s">
        <v>115</v>
      </c>
      <c r="E23" s="742">
        <v>262</v>
      </c>
      <c r="F23" s="742">
        <v>148</v>
      </c>
      <c r="G23" s="743">
        <v>84.57</v>
      </c>
      <c r="H23" s="691">
        <v>46</v>
      </c>
    </row>
    <row r="24" spans="1:8" ht="12" hidden="1">
      <c r="A24" s="744" t="s">
        <v>839</v>
      </c>
      <c r="B24" s="700" t="s">
        <v>116</v>
      </c>
      <c r="C24" s="741" t="s">
        <v>117</v>
      </c>
      <c r="D24" s="738" t="s">
        <v>98</v>
      </c>
      <c r="E24" s="742">
        <v>13</v>
      </c>
      <c r="F24" s="742">
        <v>14</v>
      </c>
      <c r="G24" s="743">
        <v>175</v>
      </c>
      <c r="H24" s="691">
        <v>0</v>
      </c>
    </row>
    <row r="25" spans="1:8" ht="12" hidden="1">
      <c r="A25" s="744" t="s">
        <v>841</v>
      </c>
      <c r="B25" s="745" t="s">
        <v>118</v>
      </c>
      <c r="C25" s="741" t="s">
        <v>119</v>
      </c>
      <c r="D25" s="738" t="s">
        <v>120</v>
      </c>
      <c r="E25" s="742">
        <v>97995</v>
      </c>
      <c r="F25" s="742">
        <v>72709</v>
      </c>
      <c r="G25" s="743">
        <v>111.29</v>
      </c>
      <c r="H25" s="691">
        <v>7283</v>
      </c>
    </row>
    <row r="26" spans="1:8" ht="12" hidden="1">
      <c r="A26" s="744" t="s">
        <v>819</v>
      </c>
      <c r="B26" s="700" t="s">
        <v>121</v>
      </c>
      <c r="C26" s="741" t="s">
        <v>122</v>
      </c>
      <c r="D26" s="738" t="s">
        <v>101</v>
      </c>
      <c r="E26" s="742">
        <v>3125</v>
      </c>
      <c r="F26" s="742">
        <v>1951</v>
      </c>
      <c r="G26" s="743">
        <v>93.66</v>
      </c>
      <c r="H26" s="691">
        <v>346</v>
      </c>
    </row>
    <row r="27" spans="1:8" ht="24" hidden="1">
      <c r="A27" s="744" t="s">
        <v>843</v>
      </c>
      <c r="B27" s="700" t="s">
        <v>123</v>
      </c>
      <c r="C27" s="741" t="s">
        <v>124</v>
      </c>
      <c r="D27" s="738" t="s">
        <v>125</v>
      </c>
      <c r="E27" s="742">
        <v>2840</v>
      </c>
      <c r="F27" s="742">
        <v>1681</v>
      </c>
      <c r="G27" s="743">
        <v>88.8</v>
      </c>
      <c r="H27" s="691">
        <v>269</v>
      </c>
    </row>
    <row r="28" spans="1:8" ht="24" hidden="1">
      <c r="A28" s="744" t="s">
        <v>844</v>
      </c>
      <c r="B28" s="700" t="s">
        <v>126</v>
      </c>
      <c r="C28" s="741" t="s">
        <v>127</v>
      </c>
      <c r="D28" s="738" t="s">
        <v>104</v>
      </c>
      <c r="E28" s="742">
        <v>100</v>
      </c>
      <c r="F28" s="742">
        <v>58</v>
      </c>
      <c r="G28" s="743">
        <v>86.57</v>
      </c>
      <c r="H28" s="691">
        <v>3</v>
      </c>
    </row>
    <row r="29" spans="1:8" ht="12" hidden="1">
      <c r="A29" s="744" t="s">
        <v>846</v>
      </c>
      <c r="B29" s="700" t="s">
        <v>128</v>
      </c>
      <c r="C29" s="741" t="s">
        <v>129</v>
      </c>
      <c r="D29" s="738" t="s">
        <v>130</v>
      </c>
      <c r="E29" s="742">
        <v>185</v>
      </c>
      <c r="F29" s="742">
        <v>212</v>
      </c>
      <c r="G29" s="743">
        <v>172.36</v>
      </c>
      <c r="H29" s="691">
        <v>75</v>
      </c>
    </row>
    <row r="30" spans="1:8" ht="12" hidden="1">
      <c r="A30" s="744" t="s">
        <v>848</v>
      </c>
      <c r="B30" s="700" t="s">
        <v>131</v>
      </c>
      <c r="C30" s="741" t="s">
        <v>132</v>
      </c>
      <c r="D30" s="738" t="s">
        <v>107</v>
      </c>
      <c r="E30" s="742">
        <v>16749</v>
      </c>
      <c r="F30" s="742">
        <v>12329</v>
      </c>
      <c r="G30" s="743">
        <v>110.42</v>
      </c>
      <c r="H30" s="691">
        <v>3015</v>
      </c>
    </row>
    <row r="31" spans="1:8" ht="12" hidden="1">
      <c r="A31" s="744" t="s">
        <v>849</v>
      </c>
      <c r="B31" s="700" t="s">
        <v>133</v>
      </c>
      <c r="C31" s="741" t="s">
        <v>134</v>
      </c>
      <c r="D31" s="738" t="s">
        <v>135</v>
      </c>
      <c r="E31" s="742">
        <v>117</v>
      </c>
      <c r="F31" s="742">
        <v>0</v>
      </c>
      <c r="G31" s="743">
        <v>0</v>
      </c>
      <c r="H31" s="691">
        <v>0</v>
      </c>
    </row>
    <row r="32" spans="1:8" ht="12" hidden="1">
      <c r="A32" s="744" t="s">
        <v>850</v>
      </c>
      <c r="B32" s="700" t="s">
        <v>136</v>
      </c>
      <c r="C32" s="741" t="s">
        <v>137</v>
      </c>
      <c r="D32" s="738" t="s">
        <v>109</v>
      </c>
      <c r="E32" s="742">
        <v>16632</v>
      </c>
      <c r="F32" s="742">
        <v>12329</v>
      </c>
      <c r="G32" s="743">
        <v>111.19</v>
      </c>
      <c r="H32" s="691">
        <v>3015</v>
      </c>
    </row>
    <row r="33" spans="1:8" ht="24" hidden="1">
      <c r="A33" s="744" t="s">
        <v>852</v>
      </c>
      <c r="B33" s="700" t="s">
        <v>138</v>
      </c>
      <c r="C33" s="741" t="s">
        <v>139</v>
      </c>
      <c r="D33" s="738" t="s">
        <v>140</v>
      </c>
      <c r="E33" s="742">
        <v>78121</v>
      </c>
      <c r="F33" s="742">
        <v>58429</v>
      </c>
      <c r="G33" s="743">
        <v>112.19</v>
      </c>
      <c r="H33" s="691">
        <v>3922</v>
      </c>
    </row>
    <row r="34" spans="1:8" ht="12" hidden="1">
      <c r="A34" s="744" t="s">
        <v>853</v>
      </c>
      <c r="B34" s="700" t="s">
        <v>133</v>
      </c>
      <c r="C34" s="741" t="s">
        <v>141</v>
      </c>
      <c r="D34" s="738" t="s">
        <v>112</v>
      </c>
      <c r="E34" s="742">
        <v>26431</v>
      </c>
      <c r="F34" s="742">
        <v>19756</v>
      </c>
      <c r="G34" s="743">
        <v>112.12</v>
      </c>
      <c r="H34" s="691">
        <v>2113</v>
      </c>
    </row>
    <row r="35" spans="1:8" ht="12" hidden="1">
      <c r="A35" s="744" t="s">
        <v>855</v>
      </c>
      <c r="B35" s="700" t="s">
        <v>136</v>
      </c>
      <c r="C35" s="741" t="s">
        <v>142</v>
      </c>
      <c r="D35" s="738" t="s">
        <v>143</v>
      </c>
      <c r="E35" s="742">
        <v>51690</v>
      </c>
      <c r="F35" s="742">
        <v>38673</v>
      </c>
      <c r="G35" s="743">
        <v>112.23</v>
      </c>
      <c r="H35" s="691">
        <v>1809</v>
      </c>
    </row>
    <row r="36" spans="1:8" ht="24" hidden="1">
      <c r="A36" s="744" t="s">
        <v>856</v>
      </c>
      <c r="B36" s="746" t="s">
        <v>144</v>
      </c>
      <c r="C36" s="741" t="s">
        <v>145</v>
      </c>
      <c r="D36" s="738" t="s">
        <v>114</v>
      </c>
      <c r="E36" s="742">
        <v>295</v>
      </c>
      <c r="F36" s="742">
        <v>102</v>
      </c>
      <c r="G36" s="743">
        <v>51.78</v>
      </c>
      <c r="H36" s="691">
        <v>32</v>
      </c>
    </row>
    <row r="37" spans="1:8" ht="11.25" hidden="1">
      <c r="A37" s="744" t="s">
        <v>819</v>
      </c>
      <c r="B37" s="682" t="s">
        <v>78</v>
      </c>
      <c r="C37" s="683"/>
      <c r="D37" s="747"/>
      <c r="E37" s="685">
        <v>2</v>
      </c>
      <c r="F37" s="685">
        <v>3</v>
      </c>
      <c r="G37" s="748">
        <v>4</v>
      </c>
      <c r="H37" s="749">
        <v>5</v>
      </c>
    </row>
    <row r="38" spans="1:8" ht="12.75">
      <c r="A38" s="750" t="s">
        <v>78</v>
      </c>
      <c r="B38" s="751" t="s">
        <v>866</v>
      </c>
      <c r="C38" s="752" t="s">
        <v>147</v>
      </c>
      <c r="D38" s="753" t="s">
        <v>148</v>
      </c>
      <c r="E38" s="689">
        <v>342735</v>
      </c>
      <c r="F38" s="689">
        <v>206300</v>
      </c>
      <c r="G38" s="690">
        <v>60.19</v>
      </c>
      <c r="H38" s="691">
        <v>29073</v>
      </c>
    </row>
    <row r="39" spans="1:8" s="758" customFormat="1" ht="12.75">
      <c r="A39" s="754" t="s">
        <v>819</v>
      </c>
      <c r="B39" s="755" t="s">
        <v>867</v>
      </c>
      <c r="C39" s="756" t="s">
        <v>150</v>
      </c>
      <c r="D39" s="757" t="s">
        <v>117</v>
      </c>
      <c r="E39" s="689">
        <v>313041</v>
      </c>
      <c r="F39" s="689">
        <v>189127</v>
      </c>
      <c r="G39" s="690">
        <v>60.42</v>
      </c>
      <c r="H39" s="691">
        <v>26067</v>
      </c>
    </row>
    <row r="40" spans="1:8" s="718" customFormat="1" ht="12">
      <c r="A40" s="700" t="s">
        <v>819</v>
      </c>
      <c r="B40" s="698" t="s">
        <v>151</v>
      </c>
      <c r="C40" s="756" t="s">
        <v>152</v>
      </c>
      <c r="D40" s="757" t="s">
        <v>153</v>
      </c>
      <c r="E40" s="689">
        <v>40290</v>
      </c>
      <c r="F40" s="689">
        <v>24699</v>
      </c>
      <c r="G40" s="690">
        <v>61.3</v>
      </c>
      <c r="H40" s="691">
        <v>3974</v>
      </c>
    </row>
    <row r="41" spans="1:8" s="718" customFormat="1" ht="12">
      <c r="A41" s="700" t="s">
        <v>868</v>
      </c>
      <c r="B41" s="698" t="s">
        <v>154</v>
      </c>
      <c r="C41" s="756" t="s">
        <v>155</v>
      </c>
      <c r="D41" s="757" t="s">
        <v>119</v>
      </c>
      <c r="E41" s="689">
        <v>342</v>
      </c>
      <c r="F41" s="689">
        <v>197</v>
      </c>
      <c r="G41" s="690">
        <v>57.6</v>
      </c>
      <c r="H41" s="691">
        <v>38</v>
      </c>
    </row>
    <row r="42" spans="1:8" s="718" customFormat="1" ht="12">
      <c r="A42" s="700" t="s">
        <v>869</v>
      </c>
      <c r="B42" s="698" t="s">
        <v>560</v>
      </c>
      <c r="C42" s="756" t="s">
        <v>105</v>
      </c>
      <c r="D42" s="757" t="s">
        <v>157</v>
      </c>
      <c r="E42" s="689">
        <v>5134</v>
      </c>
      <c r="F42" s="689">
        <v>2969</v>
      </c>
      <c r="G42" s="690">
        <v>57.83</v>
      </c>
      <c r="H42" s="691">
        <v>694</v>
      </c>
    </row>
    <row r="43" spans="1:12" s="718" customFormat="1" ht="12">
      <c r="A43" s="700" t="s">
        <v>870</v>
      </c>
      <c r="B43" s="698" t="s">
        <v>158</v>
      </c>
      <c r="C43" s="756" t="s">
        <v>110</v>
      </c>
      <c r="D43" s="757" t="s">
        <v>122</v>
      </c>
      <c r="E43" s="689">
        <v>161277</v>
      </c>
      <c r="F43" s="689">
        <v>95980</v>
      </c>
      <c r="G43" s="690">
        <v>59.51</v>
      </c>
      <c r="H43" s="691">
        <v>10438</v>
      </c>
      <c r="L43" s="718" t="s">
        <v>420</v>
      </c>
    </row>
    <row r="44" spans="1:8" s="718" customFormat="1" ht="12">
      <c r="A44" s="700" t="s">
        <v>871</v>
      </c>
      <c r="B44" s="698" t="s">
        <v>159</v>
      </c>
      <c r="C44" s="756" t="s">
        <v>115</v>
      </c>
      <c r="D44" s="757" t="s">
        <v>160</v>
      </c>
      <c r="E44" s="689">
        <v>4319</v>
      </c>
      <c r="F44" s="689">
        <v>3370</v>
      </c>
      <c r="G44" s="690">
        <v>78.03</v>
      </c>
      <c r="H44" s="691">
        <v>702</v>
      </c>
    </row>
    <row r="45" spans="1:10" s="718" customFormat="1" ht="12">
      <c r="A45" s="700" t="s">
        <v>872</v>
      </c>
      <c r="B45" s="698" t="s">
        <v>161</v>
      </c>
      <c r="C45" s="756" t="s">
        <v>120</v>
      </c>
      <c r="D45" s="757" t="s">
        <v>124</v>
      </c>
      <c r="E45" s="689">
        <v>28521</v>
      </c>
      <c r="F45" s="689">
        <v>15413</v>
      </c>
      <c r="G45" s="690">
        <v>54.04</v>
      </c>
      <c r="H45" s="691">
        <v>2129</v>
      </c>
      <c r="J45" s="759"/>
    </row>
    <row r="46" spans="1:8" s="718" customFormat="1" ht="12">
      <c r="A46" s="700" t="s">
        <v>873</v>
      </c>
      <c r="B46" s="698" t="s">
        <v>874</v>
      </c>
      <c r="C46" s="756" t="s">
        <v>125</v>
      </c>
      <c r="D46" s="757" t="s">
        <v>163</v>
      </c>
      <c r="E46" s="689">
        <v>13870</v>
      </c>
      <c r="F46" s="689">
        <v>7255</v>
      </c>
      <c r="G46" s="690">
        <v>52.31</v>
      </c>
      <c r="H46" s="691">
        <v>743</v>
      </c>
    </row>
    <row r="47" spans="1:8" s="718" customFormat="1" ht="12">
      <c r="A47" s="700" t="s">
        <v>875</v>
      </c>
      <c r="B47" s="698" t="s">
        <v>561</v>
      </c>
      <c r="C47" s="756" t="s">
        <v>130</v>
      </c>
      <c r="D47" s="757" t="s">
        <v>127</v>
      </c>
      <c r="E47" s="689">
        <v>40519</v>
      </c>
      <c r="F47" s="689">
        <v>28227</v>
      </c>
      <c r="G47" s="690">
        <v>69.66</v>
      </c>
      <c r="H47" s="691">
        <v>5809</v>
      </c>
    </row>
    <row r="48" spans="1:8" s="718" customFormat="1" ht="12">
      <c r="A48" s="700" t="s">
        <v>876</v>
      </c>
      <c r="B48" s="698" t="s">
        <v>877</v>
      </c>
      <c r="C48" s="756" t="s">
        <v>135</v>
      </c>
      <c r="D48" s="757" t="s">
        <v>166</v>
      </c>
      <c r="E48" s="689">
        <v>18354</v>
      </c>
      <c r="F48" s="689">
        <v>11533</v>
      </c>
      <c r="G48" s="690">
        <v>62.84</v>
      </c>
      <c r="H48" s="691">
        <v>1767</v>
      </c>
    </row>
    <row r="49" spans="1:8" s="718" customFormat="1" ht="12">
      <c r="A49" s="700" t="s">
        <v>878</v>
      </c>
      <c r="B49" s="698" t="s">
        <v>167</v>
      </c>
      <c r="C49" s="756" t="s">
        <v>140</v>
      </c>
      <c r="D49" s="757" t="s">
        <v>129</v>
      </c>
      <c r="E49" s="689">
        <v>3662</v>
      </c>
      <c r="F49" s="689">
        <v>1469</v>
      </c>
      <c r="G49" s="690">
        <f>F49/E49*100</f>
        <v>40.11469142545057</v>
      </c>
      <c r="H49" s="691">
        <v>-237</v>
      </c>
    </row>
    <row r="50" spans="1:8" s="718" customFormat="1" ht="22.5">
      <c r="A50" s="700" t="s">
        <v>879</v>
      </c>
      <c r="B50" s="698" t="s">
        <v>880</v>
      </c>
      <c r="C50" s="756" t="s">
        <v>143</v>
      </c>
      <c r="D50" s="757" t="s">
        <v>169</v>
      </c>
      <c r="E50" s="689">
        <v>403</v>
      </c>
      <c r="F50" s="689">
        <v>227</v>
      </c>
      <c r="G50" s="690">
        <v>56.33</v>
      </c>
      <c r="H50" s="691">
        <v>23</v>
      </c>
    </row>
    <row r="51" spans="1:8" s="718" customFormat="1" ht="22.5">
      <c r="A51" s="700" t="s">
        <v>881</v>
      </c>
      <c r="B51" s="698" t="s">
        <v>564</v>
      </c>
      <c r="C51" s="756" t="s">
        <v>148</v>
      </c>
      <c r="D51" s="757" t="s">
        <v>132</v>
      </c>
      <c r="E51" s="689">
        <v>2</v>
      </c>
      <c r="F51" s="689">
        <v>2</v>
      </c>
      <c r="G51" s="690">
        <v>100</v>
      </c>
      <c r="H51" s="691">
        <v>-7</v>
      </c>
    </row>
    <row r="52" spans="1:8" s="718" customFormat="1" ht="12">
      <c r="A52" s="700" t="s">
        <v>882</v>
      </c>
      <c r="B52" s="698" t="s">
        <v>171</v>
      </c>
      <c r="C52" s="756" t="s">
        <v>153</v>
      </c>
      <c r="D52" s="757" t="s">
        <v>172</v>
      </c>
      <c r="E52" s="689">
        <v>4121</v>
      </c>
      <c r="F52" s="689">
        <v>2640</v>
      </c>
      <c r="G52" s="690">
        <v>64.06</v>
      </c>
      <c r="H52" s="691">
        <v>351</v>
      </c>
    </row>
    <row r="53" spans="1:8" s="718" customFormat="1" ht="12">
      <c r="A53" s="700" t="s">
        <v>883</v>
      </c>
      <c r="B53" s="698" t="s">
        <v>173</v>
      </c>
      <c r="C53" s="756" t="s">
        <v>157</v>
      </c>
      <c r="D53" s="757" t="s">
        <v>134</v>
      </c>
      <c r="E53" s="689">
        <v>720</v>
      </c>
      <c r="F53" s="689">
        <v>410</v>
      </c>
      <c r="G53" s="690">
        <v>56.94</v>
      </c>
      <c r="H53" s="691">
        <v>64</v>
      </c>
    </row>
    <row r="54" spans="1:8" s="718" customFormat="1" ht="12">
      <c r="A54" s="700" t="s">
        <v>884</v>
      </c>
      <c r="B54" s="698" t="s">
        <v>885</v>
      </c>
      <c r="C54" s="756" t="s">
        <v>160</v>
      </c>
      <c r="D54" s="757" t="s">
        <v>175</v>
      </c>
      <c r="E54" s="689">
        <v>1572</v>
      </c>
      <c r="F54" s="689">
        <v>981</v>
      </c>
      <c r="G54" s="690">
        <v>62.4</v>
      </c>
      <c r="H54" s="691">
        <v>235</v>
      </c>
    </row>
    <row r="55" spans="1:8" s="718" customFormat="1" ht="24" customHeight="1">
      <c r="A55" s="700" t="s">
        <v>886</v>
      </c>
      <c r="B55" s="698" t="s">
        <v>887</v>
      </c>
      <c r="C55" s="756"/>
      <c r="D55" s="757"/>
      <c r="E55" s="689">
        <v>323</v>
      </c>
      <c r="F55" s="689">
        <v>83</v>
      </c>
      <c r="G55" s="690">
        <f>F55/E55*100</f>
        <v>25.696594427244584</v>
      </c>
      <c r="H55" s="691">
        <v>5</v>
      </c>
    </row>
    <row r="56" spans="1:8" s="718" customFormat="1" ht="12">
      <c r="A56" s="700"/>
      <c r="B56" s="698" t="s">
        <v>888</v>
      </c>
      <c r="C56" s="756">
        <v>36</v>
      </c>
      <c r="D56" s="757" t="s">
        <v>137</v>
      </c>
      <c r="E56" s="689">
        <v>1459</v>
      </c>
      <c r="F56" s="689">
        <v>19</v>
      </c>
      <c r="G56" s="690"/>
      <c r="H56" s="691">
        <v>13</v>
      </c>
    </row>
    <row r="57" spans="1:8" s="718" customFormat="1" ht="22.5">
      <c r="A57" s="700" t="s">
        <v>889</v>
      </c>
      <c r="B57" s="698" t="s">
        <v>890</v>
      </c>
      <c r="C57" s="756" t="s">
        <v>166</v>
      </c>
      <c r="D57" s="757" t="s">
        <v>178</v>
      </c>
      <c r="E57" s="689">
        <v>2023</v>
      </c>
      <c r="F57" s="689">
        <v>908</v>
      </c>
      <c r="G57" s="690">
        <v>44.88</v>
      </c>
      <c r="H57" s="691">
        <v>69</v>
      </c>
    </row>
    <row r="58" spans="1:8" s="718" customFormat="1" ht="24" customHeight="1">
      <c r="A58" s="700" t="s">
        <v>891</v>
      </c>
      <c r="B58" s="755" t="s">
        <v>892</v>
      </c>
      <c r="C58" s="756" t="s">
        <v>169</v>
      </c>
      <c r="D58" s="757" t="s">
        <v>139</v>
      </c>
      <c r="E58" s="689">
        <v>29694</v>
      </c>
      <c r="F58" s="689">
        <v>17173</v>
      </c>
      <c r="G58" s="690">
        <v>57.83</v>
      </c>
      <c r="H58" s="691">
        <v>3006</v>
      </c>
    </row>
    <row r="59" spans="1:8" s="718" customFormat="1" ht="12">
      <c r="A59" s="700" t="s">
        <v>819</v>
      </c>
      <c r="B59" s="682" t="s">
        <v>121</v>
      </c>
      <c r="C59" s="756" t="s">
        <v>172</v>
      </c>
      <c r="D59" s="757" t="s">
        <v>180</v>
      </c>
      <c r="E59" s="689">
        <v>5337</v>
      </c>
      <c r="F59" s="689">
        <v>2362</v>
      </c>
      <c r="G59" s="690">
        <v>44.26</v>
      </c>
      <c r="H59" s="691">
        <v>419</v>
      </c>
    </row>
    <row r="60" spans="1:8" s="718" customFormat="1" ht="22.5">
      <c r="A60" s="760" t="s">
        <v>893</v>
      </c>
      <c r="B60" s="761" t="s">
        <v>894</v>
      </c>
      <c r="C60" s="756" t="s">
        <v>175</v>
      </c>
      <c r="D60" s="757" t="s">
        <v>141</v>
      </c>
      <c r="E60" s="689">
        <v>4826</v>
      </c>
      <c r="F60" s="689">
        <v>2076</v>
      </c>
      <c r="G60" s="690">
        <v>43.02</v>
      </c>
      <c r="H60" s="691">
        <v>373</v>
      </c>
    </row>
    <row r="61" spans="1:8" s="718" customFormat="1" ht="22.5">
      <c r="A61" s="700" t="s">
        <v>895</v>
      </c>
      <c r="B61" s="761" t="s">
        <v>896</v>
      </c>
      <c r="C61" s="756" t="s">
        <v>178</v>
      </c>
      <c r="D61" s="757" t="s">
        <v>183</v>
      </c>
      <c r="E61" s="689">
        <v>143</v>
      </c>
      <c r="F61" s="759">
        <v>73</v>
      </c>
      <c r="G61" s="690">
        <v>51.05</v>
      </c>
      <c r="H61" s="691">
        <v>11</v>
      </c>
    </row>
    <row r="62" spans="1:8" s="718" customFormat="1" ht="12">
      <c r="A62" s="700" t="s">
        <v>897</v>
      </c>
      <c r="B62" s="761" t="s">
        <v>128</v>
      </c>
      <c r="C62" s="756" t="s">
        <v>180</v>
      </c>
      <c r="D62" s="757" t="s">
        <v>142</v>
      </c>
      <c r="E62" s="689">
        <v>368</v>
      </c>
      <c r="F62" s="689">
        <v>213</v>
      </c>
      <c r="G62" s="690">
        <v>57.88</v>
      </c>
      <c r="H62" s="691">
        <v>35</v>
      </c>
    </row>
    <row r="63" spans="1:8" s="718" customFormat="1" ht="12">
      <c r="A63" s="700" t="s">
        <v>898</v>
      </c>
      <c r="B63" s="682" t="s">
        <v>899</v>
      </c>
      <c r="C63" s="756" t="s">
        <v>183</v>
      </c>
      <c r="D63" s="757" t="s">
        <v>185</v>
      </c>
      <c r="E63" s="689">
        <v>24357</v>
      </c>
      <c r="F63" s="689">
        <v>14811</v>
      </c>
      <c r="G63" s="690">
        <v>60.81</v>
      </c>
      <c r="H63" s="691">
        <v>2587</v>
      </c>
    </row>
    <row r="64" spans="1:8" s="718" customFormat="1" ht="12">
      <c r="A64" s="700" t="s">
        <v>900</v>
      </c>
      <c r="B64" s="761" t="s">
        <v>901</v>
      </c>
      <c r="C64" s="756"/>
      <c r="D64" s="757"/>
      <c r="E64" s="689">
        <v>24357</v>
      </c>
      <c r="F64" s="689">
        <v>14811</v>
      </c>
      <c r="G64" s="690">
        <v>60.81</v>
      </c>
      <c r="H64" s="691">
        <v>2587</v>
      </c>
    </row>
    <row r="65" spans="1:8" s="766" customFormat="1" ht="12">
      <c r="A65" s="760" t="s">
        <v>819</v>
      </c>
      <c r="B65" s="762" t="s">
        <v>902</v>
      </c>
      <c r="C65" s="763" t="s">
        <v>185</v>
      </c>
      <c r="D65" s="764" t="s">
        <v>145</v>
      </c>
      <c r="E65" s="765">
        <v>0</v>
      </c>
      <c r="F65" s="703">
        <v>0</v>
      </c>
      <c r="G65" s="703">
        <v>0</v>
      </c>
      <c r="H65" s="705">
        <v>0</v>
      </c>
    </row>
    <row r="66" spans="1:8" s="718" customFormat="1" ht="12">
      <c r="A66" s="767" t="s">
        <v>819</v>
      </c>
      <c r="B66" s="654"/>
      <c r="C66" s="768" t="s">
        <v>188</v>
      </c>
      <c r="D66" s="757" t="s">
        <v>188</v>
      </c>
      <c r="E66" s="718">
        <v>0</v>
      </c>
      <c r="F66" s="718">
        <v>0</v>
      </c>
      <c r="G66" s="718">
        <v>0</v>
      </c>
      <c r="H66" s="718">
        <v>0</v>
      </c>
    </row>
    <row r="67" spans="1:8" s="718" customFormat="1" ht="24" hidden="1">
      <c r="A67" s="769" t="s">
        <v>819</v>
      </c>
      <c r="B67" s="770" t="s">
        <v>903</v>
      </c>
      <c r="C67" s="756" t="s">
        <v>190</v>
      </c>
      <c r="D67" s="757" t="s">
        <v>191</v>
      </c>
      <c r="E67" s="771">
        <v>284407</v>
      </c>
      <c r="F67" s="772">
        <v>212433</v>
      </c>
      <c r="G67" s="773">
        <v>112.04</v>
      </c>
      <c r="H67" s="774">
        <v>22112</v>
      </c>
    </row>
    <row r="68" spans="1:8" s="718" customFormat="1" ht="12" hidden="1">
      <c r="A68" s="769" t="s">
        <v>819</v>
      </c>
      <c r="B68" s="775" t="s">
        <v>282</v>
      </c>
      <c r="C68" s="756" t="s">
        <v>193</v>
      </c>
      <c r="D68" s="757" t="s">
        <v>190</v>
      </c>
      <c r="E68" s="771">
        <v>283337</v>
      </c>
      <c r="F68" s="772">
        <v>211544</v>
      </c>
      <c r="G68" s="773">
        <v>111.99</v>
      </c>
      <c r="H68" s="774">
        <v>21426</v>
      </c>
    </row>
    <row r="69" spans="1:8" s="718" customFormat="1" ht="12" hidden="1">
      <c r="A69" s="769" t="s">
        <v>819</v>
      </c>
      <c r="B69" s="769" t="s">
        <v>283</v>
      </c>
      <c r="C69" s="756" t="s">
        <v>195</v>
      </c>
      <c r="D69" s="757" t="s">
        <v>196</v>
      </c>
      <c r="E69" s="771">
        <v>82913</v>
      </c>
      <c r="F69" s="772">
        <v>59661</v>
      </c>
      <c r="G69" s="773">
        <v>107.93</v>
      </c>
      <c r="H69" s="774">
        <v>5091</v>
      </c>
    </row>
    <row r="70" spans="1:8" s="718" customFormat="1" ht="24" hidden="1">
      <c r="A70" s="769" t="s">
        <v>819</v>
      </c>
      <c r="B70" s="769" t="s">
        <v>284</v>
      </c>
      <c r="C70" s="756" t="s">
        <v>198</v>
      </c>
      <c r="D70" s="757" t="s">
        <v>193</v>
      </c>
      <c r="E70" s="771">
        <v>22940</v>
      </c>
      <c r="F70" s="772">
        <v>17408</v>
      </c>
      <c r="G70" s="773">
        <v>113.82</v>
      </c>
      <c r="H70" s="774">
        <v>1708</v>
      </c>
    </row>
    <row r="71" spans="1:8" s="718" customFormat="1" ht="24" hidden="1">
      <c r="A71" s="769" t="s">
        <v>819</v>
      </c>
      <c r="B71" s="769" t="s">
        <v>285</v>
      </c>
      <c r="C71" s="756" t="s">
        <v>200</v>
      </c>
      <c r="D71" s="757" t="s">
        <v>201</v>
      </c>
      <c r="E71" s="771">
        <v>110944</v>
      </c>
      <c r="F71" s="772">
        <v>83177</v>
      </c>
      <c r="G71" s="773">
        <v>112.46</v>
      </c>
      <c r="H71" s="774">
        <v>10032</v>
      </c>
    </row>
    <row r="72" spans="1:8" s="718" customFormat="1" ht="24" hidden="1">
      <c r="A72" s="769" t="s">
        <v>819</v>
      </c>
      <c r="B72" s="769" t="s">
        <v>286</v>
      </c>
      <c r="C72" s="756" t="s">
        <v>203</v>
      </c>
      <c r="D72" s="757" t="s">
        <v>195</v>
      </c>
      <c r="E72" s="771">
        <v>3044</v>
      </c>
      <c r="F72" s="772">
        <v>1283</v>
      </c>
      <c r="G72" s="773">
        <v>63.23</v>
      </c>
      <c r="H72" s="774">
        <v>101</v>
      </c>
    </row>
    <row r="73" spans="1:8" s="718" customFormat="1" ht="12" hidden="1">
      <c r="A73" s="769" t="s">
        <v>819</v>
      </c>
      <c r="B73" s="769" t="s">
        <v>287</v>
      </c>
      <c r="C73" s="756" t="s">
        <v>206</v>
      </c>
      <c r="D73" s="757" t="s">
        <v>207</v>
      </c>
      <c r="E73" s="771">
        <v>50656</v>
      </c>
      <c r="F73" s="772">
        <v>34982</v>
      </c>
      <c r="G73" s="773">
        <v>103.59</v>
      </c>
      <c r="H73" s="774">
        <v>2173</v>
      </c>
    </row>
    <row r="74" spans="1:8" s="718" customFormat="1" ht="24" hidden="1">
      <c r="A74" s="769" t="s">
        <v>819</v>
      </c>
      <c r="B74" s="776" t="s">
        <v>288</v>
      </c>
      <c r="C74" s="756" t="s">
        <v>224</v>
      </c>
      <c r="D74" s="757" t="s">
        <v>198</v>
      </c>
      <c r="E74" s="771">
        <v>1304</v>
      </c>
      <c r="F74" s="772">
        <v>267</v>
      </c>
      <c r="G74" s="773">
        <v>30.72</v>
      </c>
      <c r="H74" s="774">
        <v>33</v>
      </c>
    </row>
    <row r="75" spans="1:8" s="718" customFormat="1" ht="12" hidden="1">
      <c r="A75" s="769" t="s">
        <v>819</v>
      </c>
      <c r="B75" s="769" t="s">
        <v>289</v>
      </c>
      <c r="C75" s="756" t="s">
        <v>209</v>
      </c>
      <c r="D75" s="757" t="s">
        <v>210</v>
      </c>
      <c r="E75" s="771">
        <v>9348</v>
      </c>
      <c r="F75" s="772">
        <v>12167</v>
      </c>
      <c r="G75" s="773">
        <v>195.23</v>
      </c>
      <c r="H75" s="774">
        <v>1993</v>
      </c>
    </row>
    <row r="76" spans="1:8" s="718" customFormat="1" ht="12" hidden="1">
      <c r="A76" s="769" t="s">
        <v>819</v>
      </c>
      <c r="B76" s="769" t="s">
        <v>290</v>
      </c>
      <c r="C76" s="756" t="s">
        <v>234</v>
      </c>
      <c r="D76" s="757" t="s">
        <v>200</v>
      </c>
      <c r="E76" s="771">
        <v>23</v>
      </c>
      <c r="F76" s="772">
        <v>26</v>
      </c>
      <c r="G76" s="773">
        <v>162.5</v>
      </c>
      <c r="H76" s="774">
        <v>7</v>
      </c>
    </row>
    <row r="77" spans="1:8" s="718" customFormat="1" ht="12" hidden="1">
      <c r="A77" s="769" t="s">
        <v>819</v>
      </c>
      <c r="B77" s="769" t="s">
        <v>291</v>
      </c>
      <c r="C77" s="756" t="s">
        <v>212</v>
      </c>
      <c r="D77" s="757" t="s">
        <v>213</v>
      </c>
      <c r="E77" s="771">
        <v>3468</v>
      </c>
      <c r="F77" s="772">
        <v>2838</v>
      </c>
      <c r="G77" s="773">
        <v>122.75</v>
      </c>
      <c r="H77" s="774">
        <v>320</v>
      </c>
    </row>
    <row r="78" spans="1:8" s="718" customFormat="1" ht="12" hidden="1">
      <c r="A78" s="769" t="s">
        <v>819</v>
      </c>
      <c r="B78" s="775" t="s">
        <v>292</v>
      </c>
      <c r="C78" s="756" t="s">
        <v>215</v>
      </c>
      <c r="D78" s="757" t="s">
        <v>203</v>
      </c>
      <c r="E78" s="771">
        <v>1070</v>
      </c>
      <c r="F78" s="772">
        <v>890</v>
      </c>
      <c r="G78" s="773">
        <v>124.82</v>
      </c>
      <c r="H78" s="774">
        <v>687</v>
      </c>
    </row>
    <row r="79" spans="1:8" s="718" customFormat="1" ht="24" hidden="1">
      <c r="A79" s="769" t="s">
        <v>819</v>
      </c>
      <c r="B79" s="769" t="s">
        <v>293</v>
      </c>
      <c r="C79" s="756" t="s">
        <v>217</v>
      </c>
      <c r="D79" s="757" t="s">
        <v>218</v>
      </c>
      <c r="E79" s="771">
        <v>1064</v>
      </c>
      <c r="F79" s="772">
        <v>890</v>
      </c>
      <c r="G79" s="773">
        <v>125.53</v>
      </c>
      <c r="H79" s="774">
        <v>687</v>
      </c>
    </row>
    <row r="80" spans="1:8" s="718" customFormat="1" ht="24" hidden="1">
      <c r="A80" s="769" t="s">
        <v>819</v>
      </c>
      <c r="B80" s="776" t="s">
        <v>294</v>
      </c>
      <c r="C80" s="756" t="s">
        <v>255</v>
      </c>
      <c r="D80" s="757" t="s">
        <v>206</v>
      </c>
      <c r="E80" s="771">
        <v>662</v>
      </c>
      <c r="F80" s="772">
        <v>465</v>
      </c>
      <c r="G80" s="773">
        <v>105.44</v>
      </c>
      <c r="H80" s="774">
        <v>239</v>
      </c>
    </row>
    <row r="81" spans="1:8" s="718" customFormat="1" ht="24" hidden="1">
      <c r="A81" s="769" t="s">
        <v>819</v>
      </c>
      <c r="B81" s="776" t="s">
        <v>904</v>
      </c>
      <c r="C81" s="756" t="s">
        <v>220</v>
      </c>
      <c r="D81" s="757" t="s">
        <v>221</v>
      </c>
      <c r="E81" s="771">
        <v>402</v>
      </c>
      <c r="F81" s="772">
        <v>424</v>
      </c>
      <c r="G81" s="773">
        <v>158.21</v>
      </c>
      <c r="H81" s="774">
        <v>448</v>
      </c>
    </row>
    <row r="82" spans="1:8" s="718" customFormat="1" ht="24" hidden="1">
      <c r="A82" s="769" t="s">
        <v>819</v>
      </c>
      <c r="B82" s="769" t="s">
        <v>296</v>
      </c>
      <c r="C82" s="756" t="s">
        <v>223</v>
      </c>
      <c r="D82" s="757" t="s">
        <v>224</v>
      </c>
      <c r="E82" s="771">
        <v>6</v>
      </c>
      <c r="F82" s="772">
        <v>0</v>
      </c>
      <c r="G82" s="773">
        <v>0</v>
      </c>
      <c r="H82" s="774">
        <v>0</v>
      </c>
    </row>
    <row r="83" spans="1:8" s="718" customFormat="1" ht="24" hidden="1">
      <c r="A83" s="769" t="s">
        <v>819</v>
      </c>
      <c r="B83" s="776" t="s">
        <v>297</v>
      </c>
      <c r="C83" s="756" t="s">
        <v>226</v>
      </c>
      <c r="D83" s="757" t="s">
        <v>227</v>
      </c>
      <c r="E83" s="771">
        <v>0</v>
      </c>
      <c r="F83" s="772">
        <v>0</v>
      </c>
      <c r="G83" s="773">
        <v>0</v>
      </c>
      <c r="H83" s="774">
        <v>0</v>
      </c>
    </row>
    <row r="84" spans="1:8" s="718" customFormat="1" ht="24" hidden="1">
      <c r="A84" s="777"/>
      <c r="B84" s="776" t="s">
        <v>905</v>
      </c>
      <c r="C84" s="756">
        <v>90</v>
      </c>
      <c r="D84" s="757" t="s">
        <v>209</v>
      </c>
      <c r="E84" s="771">
        <v>6</v>
      </c>
      <c r="F84" s="772">
        <v>0</v>
      </c>
      <c r="G84" s="773">
        <v>0</v>
      </c>
      <c r="H84" s="774">
        <v>0</v>
      </c>
    </row>
    <row r="85" spans="1:8" s="718" customFormat="1" ht="12" hidden="1">
      <c r="A85" s="769" t="s">
        <v>819</v>
      </c>
      <c r="B85" s="775" t="s">
        <v>229</v>
      </c>
      <c r="C85" s="756" t="s">
        <v>230</v>
      </c>
      <c r="D85" s="757" t="s">
        <v>231</v>
      </c>
      <c r="E85" s="771">
        <v>2230</v>
      </c>
      <c r="F85" s="772">
        <v>2611</v>
      </c>
      <c r="G85" s="773">
        <v>175.59</v>
      </c>
      <c r="H85" s="774">
        <v>4253</v>
      </c>
    </row>
    <row r="86" spans="1:8" s="718" customFormat="1" ht="12" hidden="1">
      <c r="A86" s="769" t="s">
        <v>819</v>
      </c>
      <c r="B86" s="775" t="s">
        <v>232</v>
      </c>
      <c r="C86" s="756" t="s">
        <v>233</v>
      </c>
      <c r="D86" s="757" t="s">
        <v>234</v>
      </c>
      <c r="E86" s="771">
        <v>-2230</v>
      </c>
      <c r="F86" s="772">
        <v>-2611</v>
      </c>
      <c r="G86" s="773">
        <v>175.59</v>
      </c>
      <c r="H86" s="774">
        <v>-4253</v>
      </c>
    </row>
    <row r="87" spans="1:8" s="718" customFormat="1" ht="12" hidden="1">
      <c r="A87" s="769" t="s">
        <v>819</v>
      </c>
      <c r="B87" s="769" t="s">
        <v>235</v>
      </c>
      <c r="C87" s="756" t="s">
        <v>236</v>
      </c>
      <c r="D87" s="757" t="s">
        <v>237</v>
      </c>
      <c r="E87" s="771">
        <v>-2242</v>
      </c>
      <c r="F87" s="772">
        <v>-3426</v>
      </c>
      <c r="G87" s="773">
        <v>229.16</v>
      </c>
      <c r="H87" s="774">
        <v>-4251</v>
      </c>
    </row>
    <row r="88" spans="1:8" s="718" customFormat="1" ht="12" hidden="1">
      <c r="A88" s="756" t="s">
        <v>906</v>
      </c>
      <c r="B88" s="769" t="s">
        <v>238</v>
      </c>
      <c r="C88" s="756" t="s">
        <v>239</v>
      </c>
      <c r="D88" s="757" t="s">
        <v>212</v>
      </c>
      <c r="E88" s="771">
        <v>-2414</v>
      </c>
      <c r="F88" s="772">
        <v>9846</v>
      </c>
      <c r="G88" s="773">
        <v>-611.93</v>
      </c>
      <c r="H88" s="774">
        <v>905</v>
      </c>
    </row>
    <row r="89" spans="1:8" s="718" customFormat="1" ht="24" hidden="1">
      <c r="A89" s="756" t="s">
        <v>907</v>
      </c>
      <c r="B89" s="769" t="s">
        <v>240</v>
      </c>
      <c r="C89" s="756" t="s">
        <v>241</v>
      </c>
      <c r="D89" s="757" t="s">
        <v>242</v>
      </c>
      <c r="E89" s="771">
        <v>-98</v>
      </c>
      <c r="F89" s="772">
        <v>11</v>
      </c>
      <c r="G89" s="773">
        <v>-16.92</v>
      </c>
      <c r="H89" s="774">
        <v>6</v>
      </c>
    </row>
    <row r="90" spans="1:8" s="718" customFormat="1" ht="12" hidden="1">
      <c r="A90" s="756" t="s">
        <v>908</v>
      </c>
      <c r="B90" s="769" t="s">
        <v>243</v>
      </c>
      <c r="C90" s="756" t="s">
        <v>244</v>
      </c>
      <c r="D90" s="757" t="s">
        <v>215</v>
      </c>
      <c r="E90" s="771">
        <v>-2316</v>
      </c>
      <c r="F90" s="772">
        <v>9835</v>
      </c>
      <c r="G90" s="773">
        <v>-636.98</v>
      </c>
      <c r="H90" s="774">
        <v>899</v>
      </c>
    </row>
    <row r="91" spans="1:8" s="718" customFormat="1" ht="12" hidden="1">
      <c r="A91" s="756" t="s">
        <v>909</v>
      </c>
      <c r="B91" s="769" t="s">
        <v>245</v>
      </c>
      <c r="C91" s="756" t="s">
        <v>246</v>
      </c>
      <c r="D91" s="757" t="s">
        <v>247</v>
      </c>
      <c r="E91" s="771">
        <v>3066</v>
      </c>
      <c r="F91" s="772">
        <v>-9056</v>
      </c>
      <c r="G91" s="773">
        <v>-443.05</v>
      </c>
      <c r="H91" s="774">
        <v>-4814</v>
      </c>
    </row>
    <row r="92" spans="1:8" s="718" customFormat="1" ht="12" hidden="1">
      <c r="A92" s="756" t="s">
        <v>819</v>
      </c>
      <c r="B92" s="776" t="s">
        <v>248</v>
      </c>
      <c r="C92" s="756" t="s">
        <v>249</v>
      </c>
      <c r="D92" s="757" t="s">
        <v>217</v>
      </c>
      <c r="E92" s="771">
        <v>5221</v>
      </c>
      <c r="F92" s="772">
        <v>8816</v>
      </c>
      <c r="G92" s="773">
        <v>253.26</v>
      </c>
      <c r="H92" s="774">
        <v>0</v>
      </c>
    </row>
    <row r="93" spans="1:8" s="718" customFormat="1" ht="12" hidden="1">
      <c r="A93" s="756" t="s">
        <v>819</v>
      </c>
      <c r="B93" s="776" t="s">
        <v>250</v>
      </c>
      <c r="C93" s="756" t="s">
        <v>251</v>
      </c>
      <c r="D93" s="757" t="s">
        <v>252</v>
      </c>
      <c r="E93" s="771">
        <v>2155</v>
      </c>
      <c r="F93" s="772">
        <v>17873</v>
      </c>
      <c r="G93" s="773">
        <v>1244.64</v>
      </c>
      <c r="H93" s="774">
        <v>4815</v>
      </c>
    </row>
    <row r="94" spans="1:8" s="718" customFormat="1" ht="12" hidden="1">
      <c r="A94" s="756" t="s">
        <v>910</v>
      </c>
      <c r="B94" s="769" t="s">
        <v>253</v>
      </c>
      <c r="C94" s="756" t="s">
        <v>254</v>
      </c>
      <c r="D94" s="757" t="s">
        <v>255</v>
      </c>
      <c r="E94" s="771">
        <v>-2819</v>
      </c>
      <c r="F94" s="772">
        <v>-4244</v>
      </c>
      <c r="G94" s="773">
        <v>225.86</v>
      </c>
      <c r="H94" s="774">
        <v>-305</v>
      </c>
    </row>
    <row r="95" spans="1:8" s="718" customFormat="1" ht="12" hidden="1">
      <c r="A95" s="756" t="s">
        <v>911</v>
      </c>
      <c r="B95" s="769" t="s">
        <v>256</v>
      </c>
      <c r="C95" s="756" t="s">
        <v>257</v>
      </c>
      <c r="D95" s="757" t="s">
        <v>258</v>
      </c>
      <c r="E95" s="771">
        <v>-76</v>
      </c>
      <c r="F95" s="772">
        <v>28</v>
      </c>
      <c r="G95" s="773">
        <v>-54.9</v>
      </c>
      <c r="H95" s="774">
        <v>-37</v>
      </c>
    </row>
    <row r="96" spans="1:8" s="718" customFormat="1" ht="12" hidden="1">
      <c r="A96" s="756" t="s">
        <v>819</v>
      </c>
      <c r="B96" s="775" t="s">
        <v>259</v>
      </c>
      <c r="C96" s="756" t="s">
        <v>260</v>
      </c>
      <c r="D96" s="757" t="s">
        <v>220</v>
      </c>
      <c r="E96" s="771">
        <v>12</v>
      </c>
      <c r="F96" s="772">
        <v>815</v>
      </c>
      <c r="G96" s="773">
        <v>10187.5</v>
      </c>
      <c r="H96" s="774">
        <v>-2</v>
      </c>
    </row>
    <row r="97" spans="1:8" s="718" customFormat="1" ht="12" hidden="1">
      <c r="A97" s="756" t="s">
        <v>912</v>
      </c>
      <c r="B97" s="769" t="s">
        <v>261</v>
      </c>
      <c r="C97" s="756" t="s">
        <v>262</v>
      </c>
      <c r="D97" s="778" t="s">
        <v>263</v>
      </c>
      <c r="E97" s="779">
        <v>12</v>
      </c>
      <c r="F97" s="780">
        <v>815</v>
      </c>
      <c r="G97" s="781">
        <v>10187.5</v>
      </c>
      <c r="H97" s="782">
        <v>-2</v>
      </c>
    </row>
    <row r="98" spans="1:8" s="718" customFormat="1" ht="12">
      <c r="A98" s="714"/>
      <c r="B98" s="783"/>
      <c r="C98" s="784"/>
      <c r="D98" s="785"/>
      <c r="E98" s="759"/>
      <c r="F98" s="759"/>
      <c r="G98" s="786"/>
      <c r="H98" s="759"/>
    </row>
    <row r="99" spans="1:8" s="718" customFormat="1" ht="12">
      <c r="A99" s="714"/>
      <c r="B99" s="783"/>
      <c r="C99" s="784"/>
      <c r="D99" s="785"/>
      <c r="E99" s="759"/>
      <c r="F99" s="759"/>
      <c r="G99" s="786"/>
      <c r="H99" s="759"/>
    </row>
    <row r="100" spans="1:3" s="718" customFormat="1" ht="12">
      <c r="A100" s="714"/>
      <c r="B100" s="715"/>
      <c r="C100" s="714"/>
    </row>
    <row r="101" spans="1:8" s="718" customFormat="1" ht="12">
      <c r="A101" s="714"/>
      <c r="B101" s="715" t="s">
        <v>264</v>
      </c>
      <c r="C101" s="715"/>
      <c r="D101" s="717"/>
      <c r="E101" s="717"/>
      <c r="F101" s="787"/>
      <c r="G101" s="788"/>
      <c r="H101" s="718" t="s">
        <v>56</v>
      </c>
    </row>
    <row r="102" spans="1:6" s="718" customFormat="1" ht="12">
      <c r="A102" s="714"/>
      <c r="B102" s="715"/>
      <c r="C102" s="715"/>
      <c r="D102" s="717"/>
      <c r="E102" s="717"/>
      <c r="F102" s="717"/>
    </row>
    <row r="103" spans="1:3" s="718" customFormat="1" ht="12">
      <c r="A103" s="714"/>
      <c r="B103" s="715"/>
      <c r="C103" s="714"/>
    </row>
    <row r="104" spans="1:6" s="718" customFormat="1" ht="12">
      <c r="A104" s="714"/>
      <c r="B104" s="715"/>
      <c r="C104" s="715"/>
      <c r="D104" s="717"/>
      <c r="E104" s="717"/>
      <c r="F104" s="717"/>
    </row>
    <row r="105" spans="1:5" s="718" customFormat="1" ht="12">
      <c r="A105" s="714"/>
      <c r="B105" s="715"/>
      <c r="C105" s="715"/>
      <c r="D105" s="717"/>
      <c r="E105" s="717"/>
    </row>
    <row r="106" spans="2:7" ht="12">
      <c r="B106" s="715"/>
      <c r="C106" s="789"/>
      <c r="D106" s="724"/>
      <c r="E106" s="724"/>
      <c r="F106" s="790"/>
      <c r="G106" s="791"/>
    </row>
    <row r="107" ht="11.25">
      <c r="B107" s="726"/>
    </row>
  </sheetData>
  <printOptions/>
  <pageMargins left="0.5511811023622047" right="0.15748031496062992" top="0.2362204724409449" bottom="0.25" header="0" footer="0"/>
  <pageSetup horizontalDpi="600" verticalDpi="600" orientation="portrait" paperSize="9" r:id="rId1"/>
  <headerFooter alignWithMargins="0">
    <oddFooter>&amp;L&amp;"RimHelvetica,Roman"&amp;8Valsts kase / Pārskatu departaments
17.08.98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5"/>
  <sheetViews>
    <sheetView showGridLines="0" showZeros="0" workbookViewId="0" topLeftCell="A1">
      <selection activeCell="A77" sqref="A77"/>
    </sheetView>
  </sheetViews>
  <sheetFormatPr defaultColWidth="9.33203125" defaultRowHeight="11.25"/>
  <cols>
    <col min="1" max="1" width="42" style="107" customWidth="1"/>
    <col min="2" max="2" width="6.5" style="108" hidden="1" customWidth="1"/>
    <col min="3" max="3" width="3.66015625" style="44" hidden="1" customWidth="1"/>
    <col min="4" max="5" width="14.5" style="44" customWidth="1"/>
    <col min="6" max="6" width="15.16015625" style="44" customWidth="1"/>
    <col min="7" max="7" width="13.16015625" style="44" customWidth="1"/>
    <col min="8" max="16384" width="9.33203125" style="44" customWidth="1"/>
  </cols>
  <sheetData>
    <row r="1" spans="1:7" s="30" customFormat="1" ht="11.25">
      <c r="A1" s="28"/>
      <c r="B1" s="29"/>
      <c r="F1" s="31"/>
      <c r="G1" s="31"/>
    </row>
    <row r="2" spans="1:8" s="36" customFormat="1" ht="12.75">
      <c r="A2" s="32" t="s">
        <v>59</v>
      </c>
      <c r="B2" s="32" t="s">
        <v>60</v>
      </c>
      <c r="C2" s="32"/>
      <c r="D2" s="33"/>
      <c r="E2" s="33"/>
      <c r="F2" s="33"/>
      <c r="G2" s="34" t="s">
        <v>61</v>
      </c>
      <c r="H2" s="35"/>
    </row>
    <row r="3" spans="1:7" s="30" customFormat="1" ht="11.25">
      <c r="A3" s="28"/>
      <c r="B3" s="29"/>
      <c r="F3" s="31"/>
      <c r="G3" s="31"/>
    </row>
    <row r="4" spans="1:7" s="40" customFormat="1" ht="15.75">
      <c r="A4" s="37" t="s">
        <v>62</v>
      </c>
      <c r="B4" s="38"/>
      <c r="C4" s="39"/>
      <c r="D4" s="39"/>
      <c r="E4" s="39"/>
      <c r="F4" s="39"/>
      <c r="G4" s="39"/>
    </row>
    <row r="5" spans="1:7" s="40" customFormat="1" ht="15.75">
      <c r="A5" s="37" t="s">
        <v>63</v>
      </c>
      <c r="B5" s="38"/>
      <c r="C5" s="39"/>
      <c r="D5" s="39"/>
      <c r="E5" s="39"/>
      <c r="F5" s="39"/>
      <c r="G5" s="39"/>
    </row>
    <row r="6" spans="1:6" ht="15">
      <c r="A6" s="41"/>
      <c r="B6" s="42"/>
      <c r="C6" s="43"/>
      <c r="D6" s="43"/>
      <c r="E6" s="43"/>
      <c r="F6" s="43"/>
    </row>
    <row r="7" spans="1:7" s="30" customFormat="1" ht="11.25">
      <c r="A7" s="28"/>
      <c r="B7" s="29"/>
      <c r="E7" s="45" t="s">
        <v>64</v>
      </c>
      <c r="F7" s="31"/>
      <c r="G7" s="31"/>
    </row>
    <row r="8" spans="1:7" s="51" customFormat="1" ht="22.5">
      <c r="A8" s="46" t="s">
        <v>5</v>
      </c>
      <c r="B8" s="47" t="s">
        <v>65</v>
      </c>
      <c r="C8" s="48"/>
      <c r="D8" s="49" t="s">
        <v>66</v>
      </c>
      <c r="E8" s="49" t="s">
        <v>8</v>
      </c>
      <c r="F8" s="49" t="s">
        <v>67</v>
      </c>
      <c r="G8" s="50" t="s">
        <v>12</v>
      </c>
    </row>
    <row r="9" spans="1:7" ht="10.5" hidden="1">
      <c r="A9" s="52"/>
      <c r="B9" s="53"/>
      <c r="C9" s="54"/>
      <c r="D9" s="54" t="s">
        <v>68</v>
      </c>
      <c r="E9" s="54"/>
      <c r="F9" s="54"/>
      <c r="G9" s="55"/>
    </row>
    <row r="10" spans="1:7" ht="10.5" hidden="1">
      <c r="A10" s="52" t="s">
        <v>69</v>
      </c>
      <c r="B10" s="53" t="s">
        <v>70</v>
      </c>
      <c r="C10" s="54" t="s">
        <v>71</v>
      </c>
      <c r="D10" s="54" t="s">
        <v>72</v>
      </c>
      <c r="E10" s="54" t="s">
        <v>73</v>
      </c>
      <c r="F10" s="54" t="s">
        <v>74</v>
      </c>
      <c r="G10" s="55" t="s">
        <v>75</v>
      </c>
    </row>
    <row r="11" spans="1:7" ht="12.75" hidden="1">
      <c r="A11" s="56" t="s">
        <v>76</v>
      </c>
      <c r="B11" s="57" t="s">
        <v>77</v>
      </c>
      <c r="C11" s="54" t="s">
        <v>78</v>
      </c>
      <c r="D11" s="58">
        <v>286638</v>
      </c>
      <c r="E11" s="58">
        <v>215045</v>
      </c>
      <c r="F11" s="59">
        <v>112.53</v>
      </c>
      <c r="G11" s="60">
        <v>26365</v>
      </c>
    </row>
    <row r="12" spans="1:7" ht="12" hidden="1">
      <c r="A12" s="61" t="s">
        <v>79</v>
      </c>
      <c r="B12" s="57" t="s">
        <v>80</v>
      </c>
      <c r="C12" s="54" t="s">
        <v>81</v>
      </c>
      <c r="D12" s="58">
        <v>188643</v>
      </c>
      <c r="E12" s="58">
        <v>142336</v>
      </c>
      <c r="F12" s="59">
        <v>113.18</v>
      </c>
      <c r="G12" s="60">
        <v>19082</v>
      </c>
    </row>
    <row r="13" spans="1:7" ht="12" hidden="1">
      <c r="A13" s="61" t="s">
        <v>82</v>
      </c>
      <c r="B13" s="57" t="s">
        <v>83</v>
      </c>
      <c r="C13" s="54" t="s">
        <v>84</v>
      </c>
      <c r="D13" s="58">
        <v>156656</v>
      </c>
      <c r="E13" s="58">
        <v>116909</v>
      </c>
      <c r="F13" s="59">
        <v>111.94</v>
      </c>
      <c r="G13" s="60">
        <v>15794</v>
      </c>
    </row>
    <row r="14" spans="1:7" ht="12" hidden="1">
      <c r="A14" s="62" t="s">
        <v>85</v>
      </c>
      <c r="B14" s="57" t="s">
        <v>86</v>
      </c>
      <c r="C14" s="54" t="s">
        <v>87</v>
      </c>
      <c r="D14" s="58">
        <v>123941</v>
      </c>
      <c r="E14" s="58">
        <v>89060</v>
      </c>
      <c r="F14" s="59">
        <v>107.78</v>
      </c>
      <c r="G14" s="60">
        <v>11700</v>
      </c>
    </row>
    <row r="15" spans="1:7" ht="12" hidden="1">
      <c r="A15" s="62" t="s">
        <v>88</v>
      </c>
      <c r="B15" s="57" t="s">
        <v>89</v>
      </c>
      <c r="C15" s="54" t="s">
        <v>90</v>
      </c>
      <c r="D15" s="58">
        <v>16712</v>
      </c>
      <c r="E15" s="58">
        <v>8151</v>
      </c>
      <c r="F15" s="59">
        <v>73.16</v>
      </c>
      <c r="G15" s="60">
        <v>2203</v>
      </c>
    </row>
    <row r="16" spans="1:7" ht="12" hidden="1">
      <c r="A16" s="62" t="s">
        <v>91</v>
      </c>
      <c r="B16" s="57" t="s">
        <v>92</v>
      </c>
      <c r="C16" s="54" t="s">
        <v>93</v>
      </c>
      <c r="D16" s="58">
        <v>12694</v>
      </c>
      <c r="E16" s="58">
        <v>16941</v>
      </c>
      <c r="F16" s="59">
        <v>200.18</v>
      </c>
      <c r="G16" s="60">
        <v>1600</v>
      </c>
    </row>
    <row r="17" spans="1:7" ht="24" hidden="1">
      <c r="A17" s="62" t="s">
        <v>94</v>
      </c>
      <c r="B17" s="57" t="s">
        <v>95</v>
      </c>
      <c r="C17" s="54" t="s">
        <v>96</v>
      </c>
      <c r="D17" s="58">
        <v>3309</v>
      </c>
      <c r="E17" s="58">
        <v>2757</v>
      </c>
      <c r="F17" s="59">
        <v>124.98</v>
      </c>
      <c r="G17" s="60">
        <v>291</v>
      </c>
    </row>
    <row r="18" spans="1:7" ht="12" hidden="1">
      <c r="A18" s="61" t="s">
        <v>97</v>
      </c>
      <c r="B18" s="57" t="s">
        <v>98</v>
      </c>
      <c r="C18" s="54" t="s">
        <v>99</v>
      </c>
      <c r="D18" s="58">
        <v>31987</v>
      </c>
      <c r="E18" s="58">
        <v>25427</v>
      </c>
      <c r="F18" s="59">
        <v>119.24</v>
      </c>
      <c r="G18" s="60">
        <v>3288</v>
      </c>
    </row>
    <row r="19" spans="1:7" ht="12" hidden="1">
      <c r="A19" s="62" t="s">
        <v>100</v>
      </c>
      <c r="B19" s="57" t="s">
        <v>101</v>
      </c>
      <c r="C19" s="54" t="s">
        <v>102</v>
      </c>
      <c r="D19" s="58">
        <v>97</v>
      </c>
      <c r="E19" s="58">
        <v>127</v>
      </c>
      <c r="F19" s="59">
        <v>195.38</v>
      </c>
      <c r="G19" s="60">
        <v>9</v>
      </c>
    </row>
    <row r="20" spans="1:7" ht="12" hidden="1">
      <c r="A20" s="62" t="s">
        <v>103</v>
      </c>
      <c r="B20" s="57" t="s">
        <v>104</v>
      </c>
      <c r="C20" s="54" t="s">
        <v>105</v>
      </c>
      <c r="D20" s="58">
        <v>1806</v>
      </c>
      <c r="E20" s="58">
        <v>1218</v>
      </c>
      <c r="F20" s="59">
        <v>101.16</v>
      </c>
      <c r="G20" s="60">
        <v>106</v>
      </c>
    </row>
    <row r="21" spans="1:7" ht="24" hidden="1">
      <c r="A21" s="62" t="s">
        <v>106</v>
      </c>
      <c r="B21" s="57" t="s">
        <v>107</v>
      </c>
      <c r="C21" s="54" t="s">
        <v>92</v>
      </c>
      <c r="D21" s="58">
        <v>20711</v>
      </c>
      <c r="E21" s="58">
        <v>16309</v>
      </c>
      <c r="F21" s="59">
        <v>118.12</v>
      </c>
      <c r="G21" s="60">
        <v>2217</v>
      </c>
    </row>
    <row r="22" spans="1:7" ht="12" hidden="1">
      <c r="A22" s="62" t="s">
        <v>108</v>
      </c>
      <c r="B22" s="57" t="s">
        <v>109</v>
      </c>
      <c r="C22" s="54" t="s">
        <v>110</v>
      </c>
      <c r="D22" s="58">
        <v>167</v>
      </c>
      <c r="E22" s="58">
        <v>144</v>
      </c>
      <c r="F22" s="59">
        <v>129.73</v>
      </c>
      <c r="G22" s="60">
        <v>26</v>
      </c>
    </row>
    <row r="23" spans="1:7" ht="12" hidden="1">
      <c r="A23" s="62" t="s">
        <v>111</v>
      </c>
      <c r="B23" s="57" t="s">
        <v>112</v>
      </c>
      <c r="C23" s="54" t="s">
        <v>95</v>
      </c>
      <c r="D23" s="58">
        <v>8931</v>
      </c>
      <c r="E23" s="58">
        <v>7466</v>
      </c>
      <c r="F23" s="59">
        <v>125.39</v>
      </c>
      <c r="G23" s="60">
        <v>884</v>
      </c>
    </row>
    <row r="24" spans="1:7" ht="24" hidden="1">
      <c r="A24" s="62" t="s">
        <v>113</v>
      </c>
      <c r="B24" s="57" t="s">
        <v>114</v>
      </c>
      <c r="C24" s="54" t="s">
        <v>115</v>
      </c>
      <c r="D24" s="58">
        <v>262</v>
      </c>
      <c r="E24" s="58">
        <v>148</v>
      </c>
      <c r="F24" s="59">
        <v>84.57</v>
      </c>
      <c r="G24" s="60">
        <v>46</v>
      </c>
    </row>
    <row r="25" spans="1:7" ht="12" hidden="1">
      <c r="A25" s="62" t="s">
        <v>116</v>
      </c>
      <c r="B25" s="57" t="s">
        <v>117</v>
      </c>
      <c r="C25" s="54" t="s">
        <v>98</v>
      </c>
      <c r="D25" s="58">
        <v>13</v>
      </c>
      <c r="E25" s="58">
        <v>14</v>
      </c>
      <c r="F25" s="59">
        <v>175</v>
      </c>
      <c r="G25" s="60">
        <v>0</v>
      </c>
    </row>
    <row r="26" spans="1:7" ht="12" hidden="1">
      <c r="A26" s="61" t="s">
        <v>118</v>
      </c>
      <c r="B26" s="57" t="s">
        <v>119</v>
      </c>
      <c r="C26" s="54" t="s">
        <v>120</v>
      </c>
      <c r="D26" s="58">
        <v>97995</v>
      </c>
      <c r="E26" s="58">
        <v>72709</v>
      </c>
      <c r="F26" s="59">
        <v>111.29</v>
      </c>
      <c r="G26" s="60">
        <v>7283</v>
      </c>
    </row>
    <row r="27" spans="1:7" ht="12" hidden="1">
      <c r="A27" s="62" t="s">
        <v>121</v>
      </c>
      <c r="B27" s="57" t="s">
        <v>122</v>
      </c>
      <c r="C27" s="54" t="s">
        <v>101</v>
      </c>
      <c r="D27" s="58">
        <v>3125</v>
      </c>
      <c r="E27" s="58">
        <v>1951</v>
      </c>
      <c r="F27" s="59">
        <v>93.66</v>
      </c>
      <c r="G27" s="60">
        <v>346</v>
      </c>
    </row>
    <row r="28" spans="1:7" ht="24" hidden="1">
      <c r="A28" s="62" t="s">
        <v>123</v>
      </c>
      <c r="B28" s="57" t="s">
        <v>124</v>
      </c>
      <c r="C28" s="54" t="s">
        <v>125</v>
      </c>
      <c r="D28" s="58">
        <v>2840</v>
      </c>
      <c r="E28" s="58">
        <v>1681</v>
      </c>
      <c r="F28" s="59">
        <v>88.8</v>
      </c>
      <c r="G28" s="60">
        <v>269</v>
      </c>
    </row>
    <row r="29" spans="1:7" ht="24" hidden="1">
      <c r="A29" s="62" t="s">
        <v>126</v>
      </c>
      <c r="B29" s="57" t="s">
        <v>127</v>
      </c>
      <c r="C29" s="54" t="s">
        <v>104</v>
      </c>
      <c r="D29" s="58">
        <v>100</v>
      </c>
      <c r="E29" s="58">
        <v>58</v>
      </c>
      <c r="F29" s="59">
        <v>86.57</v>
      </c>
      <c r="G29" s="60">
        <v>3</v>
      </c>
    </row>
    <row r="30" spans="1:7" ht="12" hidden="1">
      <c r="A30" s="62" t="s">
        <v>128</v>
      </c>
      <c r="B30" s="57" t="s">
        <v>129</v>
      </c>
      <c r="C30" s="54" t="s">
        <v>130</v>
      </c>
      <c r="D30" s="58">
        <v>185</v>
      </c>
      <c r="E30" s="58">
        <v>212</v>
      </c>
      <c r="F30" s="59">
        <v>172.36</v>
      </c>
      <c r="G30" s="60">
        <v>75</v>
      </c>
    </row>
    <row r="31" spans="1:7" ht="12" hidden="1">
      <c r="A31" s="62" t="s">
        <v>131</v>
      </c>
      <c r="B31" s="57" t="s">
        <v>132</v>
      </c>
      <c r="C31" s="54" t="s">
        <v>107</v>
      </c>
      <c r="D31" s="58">
        <v>16749</v>
      </c>
      <c r="E31" s="58">
        <v>12329</v>
      </c>
      <c r="F31" s="59">
        <v>110.42</v>
      </c>
      <c r="G31" s="60">
        <v>3015</v>
      </c>
    </row>
    <row r="32" spans="1:7" ht="12" hidden="1">
      <c r="A32" s="62" t="s">
        <v>133</v>
      </c>
      <c r="B32" s="57" t="s">
        <v>134</v>
      </c>
      <c r="C32" s="54" t="s">
        <v>135</v>
      </c>
      <c r="D32" s="58">
        <v>117</v>
      </c>
      <c r="E32" s="58">
        <v>0</v>
      </c>
      <c r="F32" s="59">
        <v>0</v>
      </c>
      <c r="G32" s="60">
        <v>0</v>
      </c>
    </row>
    <row r="33" spans="1:7" ht="12" hidden="1">
      <c r="A33" s="62" t="s">
        <v>136</v>
      </c>
      <c r="B33" s="57" t="s">
        <v>137</v>
      </c>
      <c r="C33" s="54" t="s">
        <v>109</v>
      </c>
      <c r="D33" s="58">
        <v>16632</v>
      </c>
      <c r="E33" s="58">
        <v>12329</v>
      </c>
      <c r="F33" s="59">
        <v>111.19</v>
      </c>
      <c r="G33" s="60">
        <v>3015</v>
      </c>
    </row>
    <row r="34" spans="1:7" ht="24" hidden="1">
      <c r="A34" s="62" t="s">
        <v>138</v>
      </c>
      <c r="B34" s="57" t="s">
        <v>139</v>
      </c>
      <c r="C34" s="54" t="s">
        <v>140</v>
      </c>
      <c r="D34" s="58">
        <v>78121</v>
      </c>
      <c r="E34" s="58">
        <v>58429</v>
      </c>
      <c r="F34" s="59">
        <v>112.19</v>
      </c>
      <c r="G34" s="60">
        <v>3922</v>
      </c>
    </row>
    <row r="35" spans="1:7" ht="12" hidden="1">
      <c r="A35" s="62" t="s">
        <v>133</v>
      </c>
      <c r="B35" s="57" t="s">
        <v>141</v>
      </c>
      <c r="C35" s="54" t="s">
        <v>112</v>
      </c>
      <c r="D35" s="58">
        <v>26431</v>
      </c>
      <c r="E35" s="58">
        <v>19756</v>
      </c>
      <c r="F35" s="59">
        <v>112.12</v>
      </c>
      <c r="G35" s="60">
        <v>2113</v>
      </c>
    </row>
    <row r="36" spans="1:7" ht="12" hidden="1">
      <c r="A36" s="62" t="s">
        <v>136</v>
      </c>
      <c r="B36" s="57" t="s">
        <v>142</v>
      </c>
      <c r="C36" s="54" t="s">
        <v>143</v>
      </c>
      <c r="D36" s="58">
        <v>51690</v>
      </c>
      <c r="E36" s="58">
        <v>38673</v>
      </c>
      <c r="F36" s="59">
        <v>112.23</v>
      </c>
      <c r="G36" s="60">
        <v>1809</v>
      </c>
    </row>
    <row r="37" spans="1:7" ht="24" hidden="1">
      <c r="A37" s="63" t="s">
        <v>144</v>
      </c>
      <c r="B37" s="57" t="s">
        <v>145</v>
      </c>
      <c r="C37" s="54" t="s">
        <v>114</v>
      </c>
      <c r="D37" s="58">
        <v>295</v>
      </c>
      <c r="E37" s="58">
        <v>102</v>
      </c>
      <c r="F37" s="59">
        <v>51.78</v>
      </c>
      <c r="G37" s="60">
        <v>32</v>
      </c>
    </row>
    <row r="38" spans="1:7" ht="12.75" hidden="1">
      <c r="A38" s="56" t="s">
        <v>146</v>
      </c>
      <c r="B38" s="57" t="s">
        <v>147</v>
      </c>
      <c r="C38" s="54" t="s">
        <v>148</v>
      </c>
      <c r="D38" s="58">
        <v>284407</v>
      </c>
      <c r="E38" s="58">
        <v>212433</v>
      </c>
      <c r="F38" s="59">
        <v>112.04</v>
      </c>
      <c r="G38" s="60">
        <v>22112</v>
      </c>
    </row>
    <row r="39" spans="1:7" ht="12" hidden="1">
      <c r="A39" s="61" t="s">
        <v>149</v>
      </c>
      <c r="B39" s="57" t="s">
        <v>150</v>
      </c>
      <c r="C39" s="54" t="s">
        <v>117</v>
      </c>
      <c r="D39" s="58">
        <v>254343</v>
      </c>
      <c r="E39" s="58">
        <v>191630</v>
      </c>
      <c r="F39" s="59">
        <v>113.01</v>
      </c>
      <c r="G39" s="60">
        <v>19233</v>
      </c>
    </row>
    <row r="40" spans="1:7" ht="24" hidden="1">
      <c r="A40" s="62" t="s">
        <v>151</v>
      </c>
      <c r="B40" s="57" t="s">
        <v>152</v>
      </c>
      <c r="C40" s="54" t="s">
        <v>153</v>
      </c>
      <c r="D40" s="58">
        <v>28875</v>
      </c>
      <c r="E40" s="58">
        <v>22964</v>
      </c>
      <c r="F40" s="59">
        <v>119.29</v>
      </c>
      <c r="G40" s="60">
        <v>2741</v>
      </c>
    </row>
    <row r="41" spans="1:7" ht="12" hidden="1">
      <c r="A41" s="62" t="s">
        <v>154</v>
      </c>
      <c r="B41" s="57" t="s">
        <v>155</v>
      </c>
      <c r="C41" s="54" t="s">
        <v>119</v>
      </c>
      <c r="D41" s="58">
        <v>316</v>
      </c>
      <c r="E41" s="58">
        <v>241</v>
      </c>
      <c r="F41" s="59">
        <v>114.22</v>
      </c>
      <c r="G41" s="60">
        <v>26</v>
      </c>
    </row>
    <row r="42" spans="1:7" ht="24" hidden="1">
      <c r="A42" s="62" t="s">
        <v>156</v>
      </c>
      <c r="B42" s="57" t="s">
        <v>105</v>
      </c>
      <c r="C42" s="54" t="s">
        <v>157</v>
      </c>
      <c r="D42" s="58">
        <v>3757</v>
      </c>
      <c r="E42" s="58">
        <v>2763</v>
      </c>
      <c r="F42" s="59">
        <v>110.3</v>
      </c>
      <c r="G42" s="60">
        <v>362</v>
      </c>
    </row>
    <row r="43" spans="1:7" ht="12" hidden="1">
      <c r="A43" s="62" t="s">
        <v>158</v>
      </c>
      <c r="B43" s="57" t="s">
        <v>110</v>
      </c>
      <c r="C43" s="54" t="s">
        <v>122</v>
      </c>
      <c r="D43" s="58">
        <v>127684</v>
      </c>
      <c r="E43" s="58">
        <v>91965</v>
      </c>
      <c r="F43" s="59">
        <v>108.04</v>
      </c>
      <c r="G43" s="60">
        <v>7429</v>
      </c>
    </row>
    <row r="44" spans="1:7" ht="12" hidden="1">
      <c r="A44" s="62" t="s">
        <v>159</v>
      </c>
      <c r="B44" s="57" t="s">
        <v>115</v>
      </c>
      <c r="C44" s="54" t="s">
        <v>160</v>
      </c>
      <c r="D44" s="58">
        <v>5767</v>
      </c>
      <c r="E44" s="58">
        <v>5174</v>
      </c>
      <c r="F44" s="59">
        <v>134.6</v>
      </c>
      <c r="G44" s="60">
        <v>619</v>
      </c>
    </row>
    <row r="45" spans="1:7" ht="24" hidden="1">
      <c r="A45" s="62" t="s">
        <v>161</v>
      </c>
      <c r="B45" s="57" t="s">
        <v>120</v>
      </c>
      <c r="C45" s="54" t="s">
        <v>124</v>
      </c>
      <c r="D45" s="58">
        <v>23742</v>
      </c>
      <c r="E45" s="58">
        <v>16231</v>
      </c>
      <c r="F45" s="59">
        <v>102.55</v>
      </c>
      <c r="G45" s="60">
        <v>1856</v>
      </c>
    </row>
    <row r="46" spans="1:7" ht="24" hidden="1">
      <c r="A46" s="62" t="s">
        <v>162</v>
      </c>
      <c r="B46" s="57" t="s">
        <v>125</v>
      </c>
      <c r="C46" s="54" t="s">
        <v>163</v>
      </c>
      <c r="D46" s="58">
        <v>14155</v>
      </c>
      <c r="E46" s="58">
        <v>8172</v>
      </c>
      <c r="F46" s="59">
        <v>86.6</v>
      </c>
      <c r="G46" s="60">
        <v>1149</v>
      </c>
    </row>
    <row r="47" spans="1:7" ht="24" hidden="1">
      <c r="A47" s="62" t="s">
        <v>164</v>
      </c>
      <c r="B47" s="57" t="s">
        <v>130</v>
      </c>
      <c r="C47" s="54" t="s">
        <v>127</v>
      </c>
      <c r="D47" s="58">
        <v>35018</v>
      </c>
      <c r="E47" s="58">
        <v>30855</v>
      </c>
      <c r="F47" s="59">
        <v>132.17</v>
      </c>
      <c r="G47" s="60">
        <v>3146</v>
      </c>
    </row>
    <row r="48" spans="1:7" ht="12" hidden="1">
      <c r="A48" s="62" t="s">
        <v>165</v>
      </c>
      <c r="B48" s="57" t="s">
        <v>135</v>
      </c>
      <c r="C48" s="54" t="s">
        <v>166</v>
      </c>
      <c r="D48" s="58">
        <v>13987</v>
      </c>
      <c r="E48" s="58">
        <v>11004</v>
      </c>
      <c r="F48" s="59">
        <v>118.01</v>
      </c>
      <c r="G48" s="60">
        <v>1848</v>
      </c>
    </row>
    <row r="49" spans="1:7" ht="24" hidden="1">
      <c r="A49" s="62" t="s">
        <v>167</v>
      </c>
      <c r="B49" s="57" t="s">
        <v>140</v>
      </c>
      <c r="C49" s="54" t="s">
        <v>129</v>
      </c>
      <c r="D49" s="58">
        <v>3863</v>
      </c>
      <c r="E49" s="58">
        <v>4798</v>
      </c>
      <c r="F49" s="59">
        <v>186.33</v>
      </c>
      <c r="G49" s="60">
        <v>162</v>
      </c>
    </row>
    <row r="50" spans="1:7" ht="24" hidden="1">
      <c r="A50" s="62" t="s">
        <v>168</v>
      </c>
      <c r="B50" s="57" t="s">
        <v>143</v>
      </c>
      <c r="C50" s="54" t="s">
        <v>169</v>
      </c>
      <c r="D50" s="58">
        <v>288</v>
      </c>
      <c r="E50" s="58">
        <v>251</v>
      </c>
      <c r="F50" s="59">
        <v>130.73</v>
      </c>
      <c r="G50" s="60">
        <v>30</v>
      </c>
    </row>
    <row r="51" spans="1:7" ht="36" hidden="1">
      <c r="A51" s="62" t="s">
        <v>170</v>
      </c>
      <c r="B51" s="57" t="s">
        <v>148</v>
      </c>
      <c r="C51" s="54" t="s">
        <v>132</v>
      </c>
      <c r="D51" s="58">
        <v>0</v>
      </c>
      <c r="E51" s="58">
        <v>103</v>
      </c>
      <c r="F51" s="59">
        <v>0</v>
      </c>
      <c r="G51" s="60">
        <v>13</v>
      </c>
    </row>
    <row r="52" spans="1:7" ht="12" hidden="1">
      <c r="A52" s="62" t="s">
        <v>171</v>
      </c>
      <c r="B52" s="57" t="s">
        <v>153</v>
      </c>
      <c r="C52" s="54" t="s">
        <v>172</v>
      </c>
      <c r="D52" s="58">
        <v>3697</v>
      </c>
      <c r="E52" s="58">
        <v>2968</v>
      </c>
      <c r="F52" s="59">
        <v>120.45</v>
      </c>
      <c r="G52" s="60">
        <v>304</v>
      </c>
    </row>
    <row r="53" spans="1:7" ht="12" hidden="1">
      <c r="A53" s="62" t="s">
        <v>173</v>
      </c>
      <c r="B53" s="57" t="s">
        <v>157</v>
      </c>
      <c r="C53" s="54" t="s">
        <v>134</v>
      </c>
      <c r="D53" s="58">
        <v>559</v>
      </c>
      <c r="E53" s="58">
        <v>347</v>
      </c>
      <c r="F53" s="59">
        <v>93.03</v>
      </c>
      <c r="G53" s="60">
        <v>97</v>
      </c>
    </row>
    <row r="54" spans="1:7" ht="12" hidden="1">
      <c r="A54" s="62" t="s">
        <v>174</v>
      </c>
      <c r="B54" s="57" t="s">
        <v>160</v>
      </c>
      <c r="C54" s="54" t="s">
        <v>175</v>
      </c>
      <c r="D54" s="58">
        <v>2628</v>
      </c>
      <c r="E54" s="58">
        <v>802</v>
      </c>
      <c r="F54" s="59">
        <v>45.78</v>
      </c>
      <c r="G54" s="60">
        <v>65</v>
      </c>
    </row>
    <row r="55" spans="1:7" ht="12" hidden="1">
      <c r="A55" s="64" t="s">
        <v>176</v>
      </c>
      <c r="B55" s="57">
        <v>36</v>
      </c>
      <c r="C55" s="54" t="s">
        <v>137</v>
      </c>
      <c r="D55" s="58">
        <v>118</v>
      </c>
      <c r="E55" s="58">
        <v>49</v>
      </c>
      <c r="F55" s="59">
        <v>62.03</v>
      </c>
      <c r="G55" s="60">
        <v>4</v>
      </c>
    </row>
    <row r="56" spans="1:7" ht="24" hidden="1">
      <c r="A56" s="62" t="s">
        <v>177</v>
      </c>
      <c r="B56" s="57" t="s">
        <v>166</v>
      </c>
      <c r="C56" s="54" t="s">
        <v>178</v>
      </c>
      <c r="D56" s="58">
        <v>4046</v>
      </c>
      <c r="E56" s="58">
        <v>1115</v>
      </c>
      <c r="F56" s="59">
        <v>41.34</v>
      </c>
      <c r="G56" s="60">
        <v>533</v>
      </c>
    </row>
    <row r="57" spans="1:7" ht="12" hidden="1">
      <c r="A57" s="61" t="s">
        <v>179</v>
      </c>
      <c r="B57" s="57" t="s">
        <v>169</v>
      </c>
      <c r="C57" s="54" t="s">
        <v>139</v>
      </c>
      <c r="D57" s="58">
        <v>30064</v>
      </c>
      <c r="E57" s="58">
        <v>20803</v>
      </c>
      <c r="F57" s="59">
        <v>103.8</v>
      </c>
      <c r="G57" s="60">
        <v>2879</v>
      </c>
    </row>
    <row r="58" spans="1:7" ht="12" hidden="1">
      <c r="A58" s="62" t="s">
        <v>121</v>
      </c>
      <c r="B58" s="57" t="s">
        <v>172</v>
      </c>
      <c r="C58" s="54" t="s">
        <v>180</v>
      </c>
      <c r="D58" s="58">
        <v>4569</v>
      </c>
      <c r="E58" s="58">
        <v>2028</v>
      </c>
      <c r="F58" s="59">
        <v>66.58</v>
      </c>
      <c r="G58" s="60">
        <v>348</v>
      </c>
    </row>
    <row r="59" spans="1:7" ht="24" hidden="1">
      <c r="A59" s="65" t="s">
        <v>181</v>
      </c>
      <c r="B59" s="57" t="s">
        <v>175</v>
      </c>
      <c r="C59" s="54" t="s">
        <v>141</v>
      </c>
      <c r="D59" s="58">
        <v>4316</v>
      </c>
      <c r="E59" s="58">
        <v>1803</v>
      </c>
      <c r="F59" s="59">
        <v>62.67</v>
      </c>
      <c r="G59" s="60">
        <v>325</v>
      </c>
    </row>
    <row r="60" spans="1:7" ht="36" hidden="1">
      <c r="A60" s="65" t="s">
        <v>182</v>
      </c>
      <c r="B60" s="57" t="s">
        <v>178</v>
      </c>
      <c r="C60" s="54" t="s">
        <v>183</v>
      </c>
      <c r="D60" s="58">
        <v>113</v>
      </c>
      <c r="E60" s="58">
        <v>20</v>
      </c>
      <c r="F60" s="59">
        <v>26.67</v>
      </c>
      <c r="G60" s="60">
        <v>-31</v>
      </c>
    </row>
    <row r="61" spans="1:7" ht="12" hidden="1">
      <c r="A61" s="65" t="s">
        <v>128</v>
      </c>
      <c r="B61" s="57" t="s">
        <v>180</v>
      </c>
      <c r="C61" s="54" t="s">
        <v>142</v>
      </c>
      <c r="D61" s="58">
        <v>140</v>
      </c>
      <c r="E61" s="58">
        <v>205</v>
      </c>
      <c r="F61" s="59">
        <v>220.43</v>
      </c>
      <c r="G61" s="60">
        <v>55</v>
      </c>
    </row>
    <row r="62" spans="1:7" ht="12" hidden="1">
      <c r="A62" s="62" t="s">
        <v>184</v>
      </c>
      <c r="B62" s="57" t="s">
        <v>183</v>
      </c>
      <c r="C62" s="54" t="s">
        <v>185</v>
      </c>
      <c r="D62" s="58">
        <v>25495</v>
      </c>
      <c r="E62" s="58">
        <v>18775</v>
      </c>
      <c r="F62" s="59">
        <v>110.46</v>
      </c>
      <c r="G62" s="60">
        <v>2531</v>
      </c>
    </row>
    <row r="63" spans="1:7" ht="12" hidden="1">
      <c r="A63" s="65" t="s">
        <v>186</v>
      </c>
      <c r="B63" s="57" t="s">
        <v>185</v>
      </c>
      <c r="C63" s="54" t="s">
        <v>145</v>
      </c>
      <c r="D63" s="58">
        <v>24657</v>
      </c>
      <c r="E63" s="58">
        <v>17959</v>
      </c>
      <c r="F63" s="59">
        <v>109.25</v>
      </c>
      <c r="G63" s="60">
        <v>2423</v>
      </c>
    </row>
    <row r="64" spans="1:7" ht="12" hidden="1">
      <c r="A64" s="65" t="s">
        <v>187</v>
      </c>
      <c r="B64" s="57" t="s">
        <v>188</v>
      </c>
      <c r="C64" s="54" t="s">
        <v>188</v>
      </c>
      <c r="D64" s="58">
        <v>838</v>
      </c>
      <c r="E64" s="58">
        <v>816</v>
      </c>
      <c r="F64" s="59">
        <v>146.24</v>
      </c>
      <c r="G64" s="60">
        <v>108</v>
      </c>
    </row>
    <row r="65" spans="1:7" s="51" customFormat="1" ht="11.25">
      <c r="A65" s="66" t="s">
        <v>78</v>
      </c>
      <c r="B65" s="67"/>
      <c r="C65" s="68"/>
      <c r="D65" s="69">
        <v>2</v>
      </c>
      <c r="E65" s="69">
        <v>3</v>
      </c>
      <c r="F65" s="70">
        <v>4</v>
      </c>
      <c r="G65" s="71">
        <v>5</v>
      </c>
    </row>
    <row r="66" spans="1:7" s="78" customFormat="1" ht="12.75">
      <c r="A66" s="72" t="s">
        <v>189</v>
      </c>
      <c r="B66" s="73" t="s">
        <v>190</v>
      </c>
      <c r="C66" s="74" t="s">
        <v>191</v>
      </c>
      <c r="D66" s="75">
        <v>342735</v>
      </c>
      <c r="E66" s="75">
        <v>206300</v>
      </c>
      <c r="F66" s="76">
        <v>60.19</v>
      </c>
      <c r="G66" s="77">
        <v>29073</v>
      </c>
    </row>
    <row r="67" spans="1:7" s="82" customFormat="1" ht="11.25" customHeight="1">
      <c r="A67" s="79" t="s">
        <v>192</v>
      </c>
      <c r="B67" s="80" t="s">
        <v>193</v>
      </c>
      <c r="C67" s="81" t="s">
        <v>190</v>
      </c>
      <c r="D67" s="75">
        <v>316402</v>
      </c>
      <c r="E67" s="75">
        <v>187649</v>
      </c>
      <c r="F67" s="76">
        <v>59.31</v>
      </c>
      <c r="G67" s="77">
        <v>24686</v>
      </c>
    </row>
    <row r="68" spans="1:7" ht="12">
      <c r="A68" s="83" t="s">
        <v>194</v>
      </c>
      <c r="B68" s="57" t="s">
        <v>195</v>
      </c>
      <c r="C68" s="54" t="s">
        <v>196</v>
      </c>
      <c r="D68" s="75">
        <v>122810</v>
      </c>
      <c r="E68" s="75">
        <v>72545</v>
      </c>
      <c r="F68" s="76">
        <v>59.07</v>
      </c>
      <c r="G68" s="77">
        <v>8387</v>
      </c>
    </row>
    <row r="69" spans="1:7" ht="22.5">
      <c r="A69" s="83" t="s">
        <v>197</v>
      </c>
      <c r="B69" s="57" t="s">
        <v>198</v>
      </c>
      <c r="C69" s="54" t="s">
        <v>193</v>
      </c>
      <c r="D69" s="75">
        <v>34785</v>
      </c>
      <c r="E69" s="75">
        <v>20160</v>
      </c>
      <c r="F69" s="76">
        <v>57.96</v>
      </c>
      <c r="G69" s="77">
        <v>2872</v>
      </c>
    </row>
    <row r="70" spans="1:7" ht="12">
      <c r="A70" s="83" t="s">
        <v>199</v>
      </c>
      <c r="B70" s="57" t="s">
        <v>200</v>
      </c>
      <c r="C70" s="54" t="s">
        <v>201</v>
      </c>
      <c r="D70" s="75">
        <v>100303</v>
      </c>
      <c r="E70" s="75">
        <v>61454</v>
      </c>
      <c r="F70" s="76">
        <v>61.27</v>
      </c>
      <c r="G70" s="77">
        <v>8597</v>
      </c>
    </row>
    <row r="71" spans="1:7" ht="12">
      <c r="A71" s="83" t="s">
        <v>202</v>
      </c>
      <c r="B71" s="57" t="s">
        <v>203</v>
      </c>
      <c r="C71" s="54" t="s">
        <v>195</v>
      </c>
      <c r="D71" s="75">
        <v>1945</v>
      </c>
      <c r="E71" s="75">
        <v>1091</v>
      </c>
      <c r="F71" s="76">
        <v>56.09</v>
      </c>
      <c r="G71" s="77">
        <v>225</v>
      </c>
    </row>
    <row r="72" spans="1:7" ht="12">
      <c r="A72" s="83" t="s">
        <v>204</v>
      </c>
      <c r="B72" s="57"/>
      <c r="C72" s="54"/>
      <c r="D72" s="75">
        <v>56559</v>
      </c>
      <c r="E72" s="75">
        <v>32399</v>
      </c>
      <c r="F72" s="76">
        <v>57.28</v>
      </c>
      <c r="G72" s="77">
        <v>4605</v>
      </c>
    </row>
    <row r="73" spans="1:7" s="82" customFormat="1" ht="11.25" customHeight="1">
      <c r="A73" s="79" t="s">
        <v>205</v>
      </c>
      <c r="B73" s="80" t="s">
        <v>206</v>
      </c>
      <c r="C73" s="81" t="s">
        <v>207</v>
      </c>
      <c r="D73" s="75">
        <v>26662</v>
      </c>
      <c r="E73" s="75">
        <v>19149</v>
      </c>
      <c r="F73" s="76">
        <v>71.82</v>
      </c>
      <c r="G73" s="77">
        <v>4496</v>
      </c>
    </row>
    <row r="74" spans="1:7" ht="22.5">
      <c r="A74" s="83" t="s">
        <v>208</v>
      </c>
      <c r="B74" s="57" t="s">
        <v>209</v>
      </c>
      <c r="C74" s="54" t="s">
        <v>210</v>
      </c>
      <c r="D74" s="75">
        <v>13045</v>
      </c>
      <c r="E74" s="75">
        <v>7030</v>
      </c>
      <c r="F74" s="76">
        <v>53.89</v>
      </c>
      <c r="G74" s="77">
        <v>1692</v>
      </c>
    </row>
    <row r="75" spans="1:7" ht="12">
      <c r="A75" s="83" t="s">
        <v>211</v>
      </c>
      <c r="B75" s="57" t="s">
        <v>212</v>
      </c>
      <c r="C75" s="54" t="s">
        <v>213</v>
      </c>
      <c r="D75" s="75">
        <v>13617</v>
      </c>
      <c r="E75" s="75">
        <v>12119</v>
      </c>
      <c r="F75" s="76">
        <v>89</v>
      </c>
      <c r="G75" s="77">
        <v>2804</v>
      </c>
    </row>
    <row r="76" spans="1:7" s="82" customFormat="1" ht="11.25" customHeight="1">
      <c r="A76" s="79" t="s">
        <v>214</v>
      </c>
      <c r="B76" s="80" t="s">
        <v>215</v>
      </c>
      <c r="C76" s="81" t="s">
        <v>203</v>
      </c>
      <c r="D76" s="75">
        <v>-329</v>
      </c>
      <c r="E76" s="75">
        <v>-498</v>
      </c>
      <c r="F76" s="76"/>
      <c r="G76" s="77">
        <v>-109</v>
      </c>
    </row>
    <row r="77" spans="1:7" ht="12">
      <c r="A77" s="83" t="s">
        <v>216</v>
      </c>
      <c r="B77" s="57" t="s">
        <v>217</v>
      </c>
      <c r="C77" s="54" t="s">
        <v>218</v>
      </c>
      <c r="D77" s="75">
        <v>656</v>
      </c>
      <c r="E77" s="75">
        <v>434</v>
      </c>
      <c r="F77" s="76"/>
      <c r="G77" s="77">
        <v>52</v>
      </c>
    </row>
    <row r="78" spans="1:7" s="90" customFormat="1" ht="12">
      <c r="A78" s="84" t="s">
        <v>219</v>
      </c>
      <c r="B78" s="85" t="s">
        <v>220</v>
      </c>
      <c r="C78" s="86" t="s">
        <v>221</v>
      </c>
      <c r="D78" s="87">
        <v>-985</v>
      </c>
      <c r="E78" s="87">
        <v>-932</v>
      </c>
      <c r="F78" s="88"/>
      <c r="G78" s="89">
        <v>-161</v>
      </c>
    </row>
    <row r="79" spans="1:7" ht="12" hidden="1">
      <c r="A79" s="91" t="s">
        <v>219</v>
      </c>
      <c r="B79" s="57" t="s">
        <v>220</v>
      </c>
      <c r="C79" s="54" t="s">
        <v>221</v>
      </c>
      <c r="D79" s="59">
        <v>-985</v>
      </c>
      <c r="E79" s="75">
        <v>-932</v>
      </c>
      <c r="F79" s="75">
        <v>94.62</v>
      </c>
      <c r="G79" s="77">
        <v>-932</v>
      </c>
    </row>
    <row r="80" spans="1:7" ht="22.5" hidden="1">
      <c r="A80" s="83" t="s">
        <v>222</v>
      </c>
      <c r="B80" s="57" t="s">
        <v>223</v>
      </c>
      <c r="C80" s="54" t="s">
        <v>224</v>
      </c>
      <c r="D80" s="59">
        <v>10</v>
      </c>
      <c r="E80" s="75">
        <v>0</v>
      </c>
      <c r="F80" s="75">
        <v>0</v>
      </c>
      <c r="G80" s="77">
        <v>0</v>
      </c>
    </row>
    <row r="81" spans="1:7" ht="12" hidden="1">
      <c r="A81" s="91" t="s">
        <v>225</v>
      </c>
      <c r="B81" s="57" t="s">
        <v>226</v>
      </c>
      <c r="C81" s="54" t="s">
        <v>227</v>
      </c>
      <c r="D81" s="59">
        <v>10</v>
      </c>
      <c r="E81" s="75">
        <v>0</v>
      </c>
      <c r="F81" s="75">
        <v>0</v>
      </c>
      <c r="G81" s="77">
        <v>0</v>
      </c>
    </row>
    <row r="82" spans="1:7" ht="22.5" hidden="1">
      <c r="A82" s="91" t="s">
        <v>228</v>
      </c>
      <c r="B82" s="92">
        <v>90</v>
      </c>
      <c r="C82" s="93" t="s">
        <v>209</v>
      </c>
      <c r="D82" s="87">
        <v>0</v>
      </c>
      <c r="E82" s="87">
        <v>0</v>
      </c>
      <c r="F82" s="87">
        <v>0</v>
      </c>
      <c r="G82" s="89">
        <v>0</v>
      </c>
    </row>
    <row r="83" spans="1:7" ht="25.5" hidden="1">
      <c r="A83" s="72" t="s">
        <v>229</v>
      </c>
      <c r="B83" s="57" t="s">
        <v>230</v>
      </c>
      <c r="C83" s="94" t="s">
        <v>231</v>
      </c>
      <c r="D83" s="95">
        <v>2230</v>
      </c>
      <c r="E83" s="96">
        <v>2611</v>
      </c>
      <c r="F83" s="97">
        <v>175.59</v>
      </c>
      <c r="G83" s="98">
        <v>4253</v>
      </c>
    </row>
    <row r="84" spans="1:7" ht="12.75" hidden="1">
      <c r="A84" s="72" t="s">
        <v>232</v>
      </c>
      <c r="B84" s="57" t="s">
        <v>233</v>
      </c>
      <c r="C84" s="94" t="s">
        <v>234</v>
      </c>
      <c r="D84" s="95">
        <v>-2230</v>
      </c>
      <c r="E84" s="96">
        <v>-2611</v>
      </c>
      <c r="F84" s="97">
        <v>175.59</v>
      </c>
      <c r="G84" s="98">
        <v>-4253</v>
      </c>
    </row>
    <row r="85" spans="1:7" ht="12.75" hidden="1">
      <c r="A85" s="72" t="s">
        <v>235</v>
      </c>
      <c r="B85" s="57" t="s">
        <v>236</v>
      </c>
      <c r="C85" s="94" t="s">
        <v>237</v>
      </c>
      <c r="D85" s="95">
        <v>-2242</v>
      </c>
      <c r="E85" s="96">
        <v>-3426</v>
      </c>
      <c r="F85" s="97">
        <v>229.16</v>
      </c>
      <c r="G85" s="98">
        <v>-4251</v>
      </c>
    </row>
    <row r="86" spans="1:7" ht="12.75" hidden="1">
      <c r="A86" s="72" t="s">
        <v>238</v>
      </c>
      <c r="B86" s="57" t="s">
        <v>239</v>
      </c>
      <c r="C86" s="94" t="s">
        <v>212</v>
      </c>
      <c r="D86" s="95">
        <v>-2414</v>
      </c>
      <c r="E86" s="96">
        <v>9846</v>
      </c>
      <c r="F86" s="97">
        <v>-611.93</v>
      </c>
      <c r="G86" s="98">
        <v>905</v>
      </c>
    </row>
    <row r="87" spans="1:7" ht="25.5" hidden="1">
      <c r="A87" s="72" t="s">
        <v>240</v>
      </c>
      <c r="B87" s="57" t="s">
        <v>241</v>
      </c>
      <c r="C87" s="94" t="s">
        <v>242</v>
      </c>
      <c r="D87" s="95">
        <v>-98</v>
      </c>
      <c r="E87" s="96">
        <v>11</v>
      </c>
      <c r="F87" s="97">
        <v>-16.92</v>
      </c>
      <c r="G87" s="98">
        <v>6</v>
      </c>
    </row>
    <row r="88" spans="1:7" ht="12.75" hidden="1">
      <c r="A88" s="72" t="s">
        <v>243</v>
      </c>
      <c r="B88" s="57" t="s">
        <v>244</v>
      </c>
      <c r="C88" s="94" t="s">
        <v>215</v>
      </c>
      <c r="D88" s="95">
        <v>-2316</v>
      </c>
      <c r="E88" s="96">
        <v>9835</v>
      </c>
      <c r="F88" s="97">
        <v>-636.98</v>
      </c>
      <c r="G88" s="98">
        <v>899</v>
      </c>
    </row>
    <row r="89" spans="1:7" ht="12.75" hidden="1">
      <c r="A89" s="72" t="s">
        <v>245</v>
      </c>
      <c r="B89" s="57" t="s">
        <v>246</v>
      </c>
      <c r="C89" s="94" t="s">
        <v>247</v>
      </c>
      <c r="D89" s="95">
        <v>3066</v>
      </c>
      <c r="E89" s="96">
        <v>-9056</v>
      </c>
      <c r="F89" s="97">
        <v>-443.05</v>
      </c>
      <c r="G89" s="98">
        <v>-4814</v>
      </c>
    </row>
    <row r="90" spans="1:7" ht="25.5" hidden="1">
      <c r="A90" s="72" t="s">
        <v>248</v>
      </c>
      <c r="B90" s="57" t="s">
        <v>249</v>
      </c>
      <c r="C90" s="94" t="s">
        <v>217</v>
      </c>
      <c r="D90" s="95">
        <v>5221</v>
      </c>
      <c r="E90" s="96">
        <v>8816</v>
      </c>
      <c r="F90" s="97">
        <v>253.26</v>
      </c>
      <c r="G90" s="98">
        <v>0</v>
      </c>
    </row>
    <row r="91" spans="1:7" ht="25.5" hidden="1">
      <c r="A91" s="72" t="s">
        <v>250</v>
      </c>
      <c r="B91" s="57" t="s">
        <v>251</v>
      </c>
      <c r="C91" s="94" t="s">
        <v>252</v>
      </c>
      <c r="D91" s="95">
        <v>2155</v>
      </c>
      <c r="E91" s="96">
        <v>17873</v>
      </c>
      <c r="F91" s="97">
        <v>1244.64</v>
      </c>
      <c r="G91" s="98">
        <v>4815</v>
      </c>
    </row>
    <row r="92" spans="1:7" ht="12.75" hidden="1">
      <c r="A92" s="72" t="s">
        <v>253</v>
      </c>
      <c r="B92" s="57" t="s">
        <v>254</v>
      </c>
      <c r="C92" s="94" t="s">
        <v>255</v>
      </c>
      <c r="D92" s="95">
        <v>-2819</v>
      </c>
      <c r="E92" s="96">
        <v>-4244</v>
      </c>
      <c r="F92" s="97">
        <v>225.86</v>
      </c>
      <c r="G92" s="98">
        <v>-305</v>
      </c>
    </row>
    <row r="93" spans="1:7" ht="12.75" hidden="1">
      <c r="A93" s="72" t="s">
        <v>256</v>
      </c>
      <c r="B93" s="57" t="s">
        <v>257</v>
      </c>
      <c r="C93" s="94" t="s">
        <v>258</v>
      </c>
      <c r="D93" s="95">
        <v>-76</v>
      </c>
      <c r="E93" s="96">
        <v>28</v>
      </c>
      <c r="F93" s="97">
        <v>-54.9</v>
      </c>
      <c r="G93" s="98">
        <v>-37</v>
      </c>
    </row>
    <row r="94" spans="1:7" ht="12.75" hidden="1">
      <c r="A94" s="72" t="s">
        <v>259</v>
      </c>
      <c r="B94" s="57" t="s">
        <v>260</v>
      </c>
      <c r="C94" s="94" t="s">
        <v>220</v>
      </c>
      <c r="D94" s="95">
        <v>12</v>
      </c>
      <c r="E94" s="96">
        <v>815</v>
      </c>
      <c r="F94" s="97">
        <v>10187.5</v>
      </c>
      <c r="G94" s="98">
        <v>-2</v>
      </c>
    </row>
    <row r="95" spans="1:7" ht="12.75" hidden="1">
      <c r="A95" s="72" t="s">
        <v>261</v>
      </c>
      <c r="B95" s="57" t="s">
        <v>262</v>
      </c>
      <c r="C95" s="99" t="s">
        <v>263</v>
      </c>
      <c r="D95" s="100">
        <v>12</v>
      </c>
      <c r="E95" s="101">
        <v>815</v>
      </c>
      <c r="F95" s="102">
        <v>10187.5</v>
      </c>
      <c r="G95" s="103">
        <v>-2</v>
      </c>
    </row>
    <row r="96" spans="1:3" s="106" customFormat="1" ht="12">
      <c r="A96" s="104"/>
      <c r="B96" s="105"/>
      <c r="C96" s="104"/>
    </row>
    <row r="97" spans="1:3" s="106" customFormat="1" ht="12">
      <c r="A97" s="104"/>
      <c r="B97" s="105"/>
      <c r="C97" s="104"/>
    </row>
    <row r="98" spans="1:3" s="106" customFormat="1" ht="12">
      <c r="A98" s="104"/>
      <c r="B98" s="105"/>
      <c r="C98" s="104"/>
    </row>
    <row r="99" spans="6:8" ht="12">
      <c r="F99" s="109"/>
      <c r="G99" s="110"/>
      <c r="H99" s="111"/>
    </row>
    <row r="100" spans="1:7" s="106" customFormat="1" ht="12">
      <c r="A100" s="105" t="s">
        <v>264</v>
      </c>
      <c r="B100" s="105"/>
      <c r="C100" s="112"/>
      <c r="D100" s="112"/>
      <c r="E100" s="113"/>
      <c r="F100" s="114"/>
      <c r="G100" s="106" t="s">
        <v>56</v>
      </c>
    </row>
    <row r="101" s="106" customFormat="1" ht="12"/>
    <row r="102" spans="1:6" s="106" customFormat="1" ht="12">
      <c r="A102" s="104"/>
      <c r="B102" s="105"/>
      <c r="C102" s="105"/>
      <c r="D102" s="112"/>
      <c r="E102" s="112"/>
      <c r="F102" s="112"/>
    </row>
    <row r="103" spans="1:4" s="106" customFormat="1" ht="12">
      <c r="A103" s="104"/>
      <c r="B103" s="105"/>
      <c r="C103" s="105"/>
      <c r="D103" s="112"/>
    </row>
    <row r="104" spans="1:7" ht="12">
      <c r="A104" s="108"/>
      <c r="B104" s="115"/>
      <c r="C104" s="116"/>
      <c r="D104" s="111"/>
      <c r="F104" s="110"/>
      <c r="G104" s="117"/>
    </row>
    <row r="105" spans="6:8" ht="12">
      <c r="F105" s="109"/>
      <c r="G105" s="110"/>
      <c r="H105" s="111"/>
    </row>
  </sheetData>
  <printOptions/>
  <pageMargins left="0.5511811023622047" right="0.15748031496062992" top="0.984251968503937" bottom="0.984251968503937" header="0" footer="0"/>
  <pageSetup horizontalDpi="600" verticalDpi="600" orientation="portrait" paperSize="9" r:id="rId1"/>
  <headerFooter alignWithMargins="0">
    <oddFooter>&amp;L&amp;"RimHelvetica,Roman"&amp;8Valsts kase / Pārskatu departaments
17.08.98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8"/>
  <sheetViews>
    <sheetView showZeros="0" workbookViewId="0" topLeftCell="A1">
      <selection activeCell="A16" sqref="A16"/>
    </sheetView>
  </sheetViews>
  <sheetFormatPr defaultColWidth="9.33203125" defaultRowHeight="11.25"/>
  <cols>
    <col min="1" max="1" width="46.33203125" style="44" customWidth="1"/>
    <col min="2" max="2" width="1.5" style="118" hidden="1" customWidth="1"/>
    <col min="3" max="3" width="1.83203125" style="44" hidden="1" customWidth="1"/>
    <col min="4" max="4" width="12.5" style="44" customWidth="1"/>
    <col min="5" max="5" width="13.16015625" style="44" customWidth="1"/>
    <col min="6" max="6" width="12.16015625" style="44" customWidth="1"/>
    <col min="7" max="7" width="12" style="44" customWidth="1"/>
    <col min="8" max="16384" width="9.33203125" style="44" customWidth="1"/>
  </cols>
  <sheetData>
    <row r="1" spans="6:7" ht="10.5">
      <c r="F1" s="43"/>
      <c r="G1" s="43"/>
    </row>
    <row r="2" spans="1:7" s="51" customFormat="1" ht="12.75">
      <c r="A2" s="33" t="s">
        <v>265</v>
      </c>
      <c r="B2" s="119"/>
      <c r="C2" s="33"/>
      <c r="D2" s="33"/>
      <c r="E2" s="33"/>
      <c r="F2" s="120"/>
      <c r="G2" s="33" t="s">
        <v>266</v>
      </c>
    </row>
    <row r="4" spans="1:7" s="40" customFormat="1" ht="15.75">
      <c r="A4" s="37" t="s">
        <v>267</v>
      </c>
      <c r="B4" s="39"/>
      <c r="C4" s="38"/>
      <c r="D4" s="39"/>
      <c r="E4" s="39"/>
      <c r="F4" s="39"/>
      <c r="G4" s="39"/>
    </row>
    <row r="5" spans="1:7" ht="15.75">
      <c r="A5" s="37" t="s">
        <v>268</v>
      </c>
      <c r="B5" s="43"/>
      <c r="C5" s="42"/>
      <c r="D5" s="43"/>
      <c r="E5" s="43"/>
      <c r="F5" s="43"/>
      <c r="G5" s="43"/>
    </row>
    <row r="6" spans="1:7" ht="15">
      <c r="A6" s="108"/>
      <c r="B6" s="41"/>
      <c r="C6" s="42"/>
      <c r="D6" s="43"/>
      <c r="E6" s="43"/>
      <c r="F6" s="43"/>
      <c r="G6" s="43"/>
    </row>
    <row r="7" spans="2:7" s="51" customFormat="1" ht="11.25">
      <c r="B7" s="121"/>
      <c r="F7" s="45" t="s">
        <v>269</v>
      </c>
      <c r="G7" s="45"/>
    </row>
    <row r="8" spans="1:7" s="36" customFormat="1" ht="41.25" customHeight="1">
      <c r="A8" s="46" t="s">
        <v>5</v>
      </c>
      <c r="B8" s="47" t="s">
        <v>65</v>
      </c>
      <c r="C8" s="48"/>
      <c r="D8" s="49" t="s">
        <v>66</v>
      </c>
      <c r="E8" s="49" t="s">
        <v>8</v>
      </c>
      <c r="F8" s="49" t="s">
        <v>270</v>
      </c>
      <c r="G8" s="50" t="s">
        <v>12</v>
      </c>
    </row>
    <row r="9" spans="1:7" ht="6.75" customHeight="1" hidden="1">
      <c r="A9" s="122" t="s">
        <v>69</v>
      </c>
      <c r="B9" s="123" t="s">
        <v>70</v>
      </c>
      <c r="C9" s="54"/>
      <c r="D9" s="54" t="s">
        <v>68</v>
      </c>
      <c r="E9" s="54"/>
      <c r="F9" s="54"/>
      <c r="G9" s="124"/>
    </row>
    <row r="10" spans="1:7" ht="6" customHeight="1" hidden="1">
      <c r="A10" s="122"/>
      <c r="B10" s="123"/>
      <c r="C10" s="54" t="s">
        <v>71</v>
      </c>
      <c r="D10" s="54" t="s">
        <v>72</v>
      </c>
      <c r="E10" s="54" t="s">
        <v>73</v>
      </c>
      <c r="F10" s="54" t="s">
        <v>74</v>
      </c>
      <c r="G10" s="124" t="s">
        <v>75</v>
      </c>
    </row>
    <row r="11" spans="1:7" s="106" customFormat="1" ht="11.25" customHeight="1">
      <c r="A11" s="125">
        <v>1</v>
      </c>
      <c r="B11" s="126"/>
      <c r="C11" s="127"/>
      <c r="D11" s="69">
        <v>2</v>
      </c>
      <c r="E11" s="69">
        <v>3</v>
      </c>
      <c r="F11" s="70">
        <v>4</v>
      </c>
      <c r="G11" s="71" t="s">
        <v>90</v>
      </c>
    </row>
    <row r="12" spans="1:7" s="106" customFormat="1" ht="12.75">
      <c r="A12" s="128" t="s">
        <v>271</v>
      </c>
      <c r="B12" s="129" t="s">
        <v>77</v>
      </c>
      <c r="C12" s="130" t="s">
        <v>78</v>
      </c>
      <c r="D12" s="75">
        <v>31458</v>
      </c>
      <c r="E12" s="75">
        <v>20465</v>
      </c>
      <c r="F12" s="131">
        <v>65.05</v>
      </c>
      <c r="G12" s="77">
        <v>3123</v>
      </c>
    </row>
    <row r="13" spans="1:7" ht="25.5">
      <c r="A13" s="128" t="s">
        <v>272</v>
      </c>
      <c r="B13" s="123" t="s">
        <v>80</v>
      </c>
      <c r="C13" s="54" t="s">
        <v>81</v>
      </c>
      <c r="D13" s="75">
        <v>29457</v>
      </c>
      <c r="E13" s="75">
        <v>19140</v>
      </c>
      <c r="F13" s="131">
        <v>64.97</v>
      </c>
      <c r="G13" s="77">
        <v>2947</v>
      </c>
    </row>
    <row r="14" spans="1:7" s="135" customFormat="1" ht="12">
      <c r="A14" s="132" t="s">
        <v>273</v>
      </c>
      <c r="B14" s="133" t="s">
        <v>83</v>
      </c>
      <c r="C14" s="134" t="s">
        <v>84</v>
      </c>
      <c r="D14" s="75">
        <v>4121</v>
      </c>
      <c r="E14" s="75">
        <v>2245</v>
      </c>
      <c r="F14" s="131">
        <f>E14/D14*100</f>
        <v>54.47706867265227</v>
      </c>
      <c r="G14" s="77">
        <v>392</v>
      </c>
    </row>
    <row r="15" spans="1:7" s="135" customFormat="1" ht="12">
      <c r="A15" s="132" t="s">
        <v>274</v>
      </c>
      <c r="B15" s="133" t="s">
        <v>86</v>
      </c>
      <c r="C15" s="134" t="s">
        <v>87</v>
      </c>
      <c r="D15" s="75">
        <v>2396</v>
      </c>
      <c r="E15" s="75">
        <v>1474</v>
      </c>
      <c r="F15" s="131">
        <v>61.52</v>
      </c>
      <c r="G15" s="77">
        <v>140</v>
      </c>
    </row>
    <row r="16" spans="1:7" s="135" customFormat="1" ht="12">
      <c r="A16" s="132" t="s">
        <v>275</v>
      </c>
      <c r="B16" s="133" t="s">
        <v>89</v>
      </c>
      <c r="C16" s="134" t="s">
        <v>90</v>
      </c>
      <c r="D16" s="75">
        <v>14074</v>
      </c>
      <c r="E16" s="75">
        <v>8925</v>
      </c>
      <c r="F16" s="131">
        <v>63.41</v>
      </c>
      <c r="G16" s="77">
        <v>1508</v>
      </c>
    </row>
    <row r="17" spans="1:7" s="135" customFormat="1" ht="12">
      <c r="A17" s="132" t="s">
        <v>276</v>
      </c>
      <c r="B17" s="133" t="s">
        <v>92</v>
      </c>
      <c r="C17" s="134" t="s">
        <v>93</v>
      </c>
      <c r="D17" s="75">
        <v>8866</v>
      </c>
      <c r="E17" s="75">
        <v>6496</v>
      </c>
      <c r="F17" s="131">
        <v>73.27</v>
      </c>
      <c r="G17" s="77">
        <v>907</v>
      </c>
    </row>
    <row r="18" spans="1:7" ht="25.5">
      <c r="A18" s="136" t="s">
        <v>277</v>
      </c>
      <c r="B18" s="123" t="s">
        <v>95</v>
      </c>
      <c r="C18" s="54" t="s">
        <v>96</v>
      </c>
      <c r="D18" s="75">
        <v>2001</v>
      </c>
      <c r="E18" s="75">
        <v>1325</v>
      </c>
      <c r="F18" s="131">
        <f>E18/D18*100</f>
        <v>66.21689155422288</v>
      </c>
      <c r="G18" s="77">
        <v>176</v>
      </c>
    </row>
    <row r="19" spans="1:7" s="106" customFormat="1" ht="12.75">
      <c r="A19" s="128" t="s">
        <v>278</v>
      </c>
      <c r="B19" s="129" t="s">
        <v>147</v>
      </c>
      <c r="C19" s="130" t="s">
        <v>99</v>
      </c>
      <c r="D19" s="75">
        <v>35937</v>
      </c>
      <c r="E19" s="75">
        <v>18242</v>
      </c>
      <c r="F19" s="131">
        <v>50.76</v>
      </c>
      <c r="G19" s="77">
        <v>3521</v>
      </c>
    </row>
    <row r="20" spans="1:7" ht="25.5">
      <c r="A20" s="136" t="s">
        <v>279</v>
      </c>
      <c r="B20" s="123" t="s">
        <v>150</v>
      </c>
      <c r="C20" s="54" t="s">
        <v>102</v>
      </c>
      <c r="D20" s="75">
        <v>33719</v>
      </c>
      <c r="E20" s="75">
        <v>17002</v>
      </c>
      <c r="F20" s="131">
        <v>50.43</v>
      </c>
      <c r="G20" s="77">
        <v>3347</v>
      </c>
    </row>
    <row r="21" spans="1:7" s="135" customFormat="1" ht="12">
      <c r="A21" s="132" t="s">
        <v>273</v>
      </c>
      <c r="B21" s="133" t="s">
        <v>152</v>
      </c>
      <c r="C21" s="134" t="s">
        <v>105</v>
      </c>
      <c r="D21" s="75">
        <v>5182</v>
      </c>
      <c r="E21" s="75">
        <v>1966</v>
      </c>
      <c r="F21" s="131">
        <v>37.94</v>
      </c>
      <c r="G21" s="77">
        <v>273</v>
      </c>
    </row>
    <row r="22" spans="1:7" s="135" customFormat="1" ht="12">
      <c r="A22" s="132" t="s">
        <v>274</v>
      </c>
      <c r="B22" s="133" t="s">
        <v>155</v>
      </c>
      <c r="C22" s="134" t="s">
        <v>92</v>
      </c>
      <c r="D22" s="75">
        <v>2876</v>
      </c>
      <c r="E22" s="75">
        <v>1320</v>
      </c>
      <c r="F22" s="131">
        <v>45.9</v>
      </c>
      <c r="G22" s="77">
        <v>235</v>
      </c>
    </row>
    <row r="23" spans="1:7" s="135" customFormat="1" ht="12">
      <c r="A23" s="132" t="s">
        <v>275</v>
      </c>
      <c r="B23" s="133" t="s">
        <v>105</v>
      </c>
      <c r="C23" s="134" t="s">
        <v>110</v>
      </c>
      <c r="D23" s="75">
        <v>15948</v>
      </c>
      <c r="E23" s="75">
        <v>8173</v>
      </c>
      <c r="F23" s="131">
        <v>51.25</v>
      </c>
      <c r="G23" s="77">
        <v>2066</v>
      </c>
    </row>
    <row r="24" spans="1:7" s="135" customFormat="1" ht="12">
      <c r="A24" s="132" t="s">
        <v>276</v>
      </c>
      <c r="B24" s="133" t="s">
        <v>110</v>
      </c>
      <c r="C24" s="134" t="s">
        <v>95</v>
      </c>
      <c r="D24" s="75">
        <v>9713</v>
      </c>
      <c r="E24" s="75">
        <v>5543</v>
      </c>
      <c r="F24" s="131">
        <v>57.07</v>
      </c>
      <c r="G24" s="77">
        <v>773</v>
      </c>
    </row>
    <row r="25" spans="1:7" ht="25.5">
      <c r="A25" s="137" t="s">
        <v>280</v>
      </c>
      <c r="B25" s="138" t="s">
        <v>115</v>
      </c>
      <c r="C25" s="93" t="s">
        <v>115</v>
      </c>
      <c r="D25" s="87">
        <v>2218</v>
      </c>
      <c r="E25" s="87">
        <v>1240</v>
      </c>
      <c r="F25" s="139">
        <v>55.91</v>
      </c>
      <c r="G25" s="89">
        <v>174</v>
      </c>
    </row>
    <row r="26" spans="1:7" ht="25.5" hidden="1">
      <c r="A26" s="140" t="s">
        <v>281</v>
      </c>
      <c r="B26" s="118" t="s">
        <v>120</v>
      </c>
      <c r="C26" s="94" t="s">
        <v>98</v>
      </c>
      <c r="D26" s="95">
        <v>28800</v>
      </c>
      <c r="E26" s="96">
        <v>20229</v>
      </c>
      <c r="F26" s="97">
        <v>105.36</v>
      </c>
      <c r="G26" s="98">
        <v>3019</v>
      </c>
    </row>
    <row r="27" spans="1:7" ht="12" hidden="1">
      <c r="A27" s="141" t="s">
        <v>282</v>
      </c>
      <c r="B27" s="118" t="s">
        <v>125</v>
      </c>
      <c r="C27" s="94" t="s">
        <v>120</v>
      </c>
      <c r="D27" s="95">
        <v>28142</v>
      </c>
      <c r="E27" s="96">
        <v>19966</v>
      </c>
      <c r="F27" s="97">
        <v>106.42</v>
      </c>
      <c r="G27" s="98">
        <v>2969</v>
      </c>
    </row>
    <row r="28" spans="1:7" ht="12" hidden="1">
      <c r="A28" s="142" t="s">
        <v>283</v>
      </c>
      <c r="B28" s="118" t="s">
        <v>130</v>
      </c>
      <c r="C28" s="94" t="s">
        <v>101</v>
      </c>
      <c r="D28" s="95">
        <v>1313</v>
      </c>
      <c r="E28" s="96">
        <v>1037</v>
      </c>
      <c r="F28" s="97">
        <v>118.51</v>
      </c>
      <c r="G28" s="98">
        <v>123</v>
      </c>
    </row>
    <row r="29" spans="1:7" ht="12" hidden="1">
      <c r="A29" s="142" t="s">
        <v>284</v>
      </c>
      <c r="B29" s="118" t="s">
        <v>135</v>
      </c>
      <c r="C29" s="94" t="s">
        <v>125</v>
      </c>
      <c r="D29" s="95">
        <v>361</v>
      </c>
      <c r="E29" s="96">
        <v>300</v>
      </c>
      <c r="F29" s="97">
        <v>124.48</v>
      </c>
      <c r="G29" s="98">
        <v>23</v>
      </c>
    </row>
    <row r="30" spans="1:7" ht="24" hidden="1">
      <c r="A30" s="142" t="s">
        <v>285</v>
      </c>
      <c r="B30" s="118" t="s">
        <v>140</v>
      </c>
      <c r="C30" s="94" t="s">
        <v>104</v>
      </c>
      <c r="D30" s="95">
        <v>21479</v>
      </c>
      <c r="E30" s="96">
        <v>14236</v>
      </c>
      <c r="F30" s="97">
        <v>99.41</v>
      </c>
      <c r="G30" s="98">
        <v>2402</v>
      </c>
    </row>
    <row r="31" spans="1:7" ht="12" hidden="1">
      <c r="A31" s="142" t="s">
        <v>286</v>
      </c>
      <c r="B31" s="118" t="s">
        <v>143</v>
      </c>
      <c r="C31" s="94" t="s">
        <v>130</v>
      </c>
      <c r="D31" s="95">
        <v>154</v>
      </c>
      <c r="E31" s="96">
        <v>78</v>
      </c>
      <c r="F31" s="97">
        <v>75.73</v>
      </c>
      <c r="G31" s="98">
        <v>-6</v>
      </c>
    </row>
    <row r="32" spans="1:7" ht="12" hidden="1">
      <c r="A32" s="142" t="s">
        <v>287</v>
      </c>
      <c r="B32" s="118" t="s">
        <v>148</v>
      </c>
      <c r="C32" s="94" t="s">
        <v>107</v>
      </c>
      <c r="D32" s="95">
        <v>3004</v>
      </c>
      <c r="E32" s="96">
        <v>2460</v>
      </c>
      <c r="F32" s="97">
        <v>122.88</v>
      </c>
      <c r="G32" s="98">
        <v>201</v>
      </c>
    </row>
    <row r="33" spans="1:7" ht="24" hidden="1">
      <c r="A33" s="143" t="s">
        <v>288</v>
      </c>
      <c r="B33" s="118" t="s">
        <v>153</v>
      </c>
      <c r="C33" s="94" t="s">
        <v>135</v>
      </c>
      <c r="D33" s="95">
        <v>38</v>
      </c>
      <c r="E33" s="96">
        <v>27</v>
      </c>
      <c r="F33" s="97">
        <v>108</v>
      </c>
      <c r="G33" s="98">
        <v>-3</v>
      </c>
    </row>
    <row r="34" spans="1:7" ht="12" hidden="1">
      <c r="A34" s="142" t="s">
        <v>289</v>
      </c>
      <c r="B34" s="118" t="s">
        <v>157</v>
      </c>
      <c r="C34" s="94" t="s">
        <v>109</v>
      </c>
      <c r="D34" s="95">
        <v>1633</v>
      </c>
      <c r="E34" s="96">
        <v>1569</v>
      </c>
      <c r="F34" s="97">
        <v>144.08</v>
      </c>
      <c r="G34" s="98">
        <v>146</v>
      </c>
    </row>
    <row r="35" spans="1:7" ht="12" hidden="1">
      <c r="A35" s="142" t="s">
        <v>290</v>
      </c>
      <c r="B35" s="118" t="s">
        <v>160</v>
      </c>
      <c r="C35" s="94" t="s">
        <v>140</v>
      </c>
      <c r="D35" s="95">
        <v>29</v>
      </c>
      <c r="E35" s="96">
        <v>18</v>
      </c>
      <c r="F35" s="97">
        <v>94.74</v>
      </c>
      <c r="G35" s="98">
        <v>0</v>
      </c>
    </row>
    <row r="36" spans="1:7" ht="12" hidden="1">
      <c r="A36" s="142" t="s">
        <v>291</v>
      </c>
      <c r="B36" s="118" t="s">
        <v>163</v>
      </c>
      <c r="C36" s="94" t="s">
        <v>112</v>
      </c>
      <c r="D36" s="95">
        <v>168</v>
      </c>
      <c r="E36" s="96">
        <v>268</v>
      </c>
      <c r="F36" s="97">
        <v>239.29</v>
      </c>
      <c r="G36" s="98">
        <v>81</v>
      </c>
    </row>
    <row r="37" spans="1:7" ht="12" hidden="1">
      <c r="A37" s="141" t="s">
        <v>292</v>
      </c>
      <c r="B37" s="118" t="s">
        <v>166</v>
      </c>
      <c r="C37" s="94" t="s">
        <v>143</v>
      </c>
      <c r="D37" s="95">
        <v>658</v>
      </c>
      <c r="E37" s="96">
        <v>263</v>
      </c>
      <c r="F37" s="97">
        <v>59.91</v>
      </c>
      <c r="G37" s="98">
        <v>50</v>
      </c>
    </row>
    <row r="38" spans="1:7" ht="24" hidden="1">
      <c r="A38" s="142" t="s">
        <v>293</v>
      </c>
      <c r="B38" s="118" t="s">
        <v>169</v>
      </c>
      <c r="C38" s="94" t="s">
        <v>114</v>
      </c>
      <c r="D38" s="95">
        <v>658</v>
      </c>
      <c r="E38" s="96">
        <v>263</v>
      </c>
      <c r="F38" s="97">
        <v>59.91</v>
      </c>
      <c r="G38" s="98">
        <v>50</v>
      </c>
    </row>
    <row r="39" spans="1:7" ht="24" hidden="1">
      <c r="A39" s="143" t="s">
        <v>294</v>
      </c>
      <c r="B39" s="118" t="s">
        <v>172</v>
      </c>
      <c r="C39" s="94" t="s">
        <v>148</v>
      </c>
      <c r="D39" s="95">
        <v>758</v>
      </c>
      <c r="E39" s="96">
        <v>416</v>
      </c>
      <c r="F39" s="97">
        <v>82.38</v>
      </c>
      <c r="G39" s="98">
        <v>69</v>
      </c>
    </row>
    <row r="40" spans="1:7" ht="24" hidden="1">
      <c r="A40" s="143" t="s">
        <v>295</v>
      </c>
      <c r="B40" s="118" t="s">
        <v>175</v>
      </c>
      <c r="C40" s="94" t="s">
        <v>117</v>
      </c>
      <c r="D40" s="95">
        <v>-100</v>
      </c>
      <c r="E40" s="96">
        <v>-152</v>
      </c>
      <c r="F40" s="97">
        <v>226.87</v>
      </c>
      <c r="G40" s="98">
        <v>-19</v>
      </c>
    </row>
    <row r="41" spans="1:7" ht="24" hidden="1">
      <c r="A41" s="142" t="s">
        <v>296</v>
      </c>
      <c r="B41" s="118" t="s">
        <v>178</v>
      </c>
      <c r="C41" s="94" t="s">
        <v>153</v>
      </c>
      <c r="D41" s="95">
        <v>0</v>
      </c>
      <c r="E41" s="96">
        <v>0</v>
      </c>
      <c r="F41" s="97">
        <v>0</v>
      </c>
      <c r="G41" s="98">
        <v>0</v>
      </c>
    </row>
    <row r="42" spans="1:7" ht="24" hidden="1">
      <c r="A42" s="143" t="s">
        <v>297</v>
      </c>
      <c r="B42" s="118" t="s">
        <v>180</v>
      </c>
      <c r="C42" s="94" t="s">
        <v>119</v>
      </c>
      <c r="D42" s="95">
        <v>0</v>
      </c>
      <c r="E42" s="96">
        <v>0</v>
      </c>
      <c r="F42" s="97">
        <v>0</v>
      </c>
      <c r="G42" s="98">
        <v>0</v>
      </c>
    </row>
    <row r="43" spans="1:7" ht="24" hidden="1">
      <c r="A43" s="143" t="s">
        <v>298</v>
      </c>
      <c r="B43" s="118" t="s">
        <v>183</v>
      </c>
      <c r="C43" s="94" t="s">
        <v>157</v>
      </c>
      <c r="D43" s="95">
        <v>0</v>
      </c>
      <c r="E43" s="96">
        <v>0</v>
      </c>
      <c r="F43" s="97">
        <v>0</v>
      </c>
      <c r="G43" s="98">
        <v>0</v>
      </c>
    </row>
    <row r="44" spans="1:7" ht="25.5" hidden="1">
      <c r="A44" s="140" t="s">
        <v>299</v>
      </c>
      <c r="B44" s="118" t="s">
        <v>185</v>
      </c>
      <c r="C44" s="94" t="s">
        <v>122</v>
      </c>
      <c r="D44" s="95">
        <v>-2437</v>
      </c>
      <c r="E44" s="96">
        <v>1611</v>
      </c>
      <c r="F44" s="97">
        <v>-99.2</v>
      </c>
      <c r="G44" s="98">
        <v>-265</v>
      </c>
    </row>
    <row r="45" spans="1:7" ht="12.75" hidden="1">
      <c r="A45" s="140" t="s">
        <v>300</v>
      </c>
      <c r="B45" s="118" t="s">
        <v>188</v>
      </c>
      <c r="C45" s="94" t="s">
        <v>160</v>
      </c>
      <c r="D45" s="95">
        <v>2437</v>
      </c>
      <c r="E45" s="96">
        <v>-1611</v>
      </c>
      <c r="F45" s="97">
        <v>-99.2</v>
      </c>
      <c r="G45" s="98">
        <v>265</v>
      </c>
    </row>
    <row r="46" spans="1:7" ht="12" hidden="1">
      <c r="A46" s="141" t="s">
        <v>301</v>
      </c>
      <c r="B46" s="118" t="s">
        <v>190</v>
      </c>
      <c r="C46" s="94" t="s">
        <v>124</v>
      </c>
      <c r="D46" s="95">
        <v>2322</v>
      </c>
      <c r="E46" s="96">
        <v>-1726</v>
      </c>
      <c r="F46" s="97">
        <v>-111.5</v>
      </c>
      <c r="G46" s="98">
        <v>265</v>
      </c>
    </row>
    <row r="47" spans="1:7" ht="12" hidden="1">
      <c r="A47" s="142" t="s">
        <v>238</v>
      </c>
      <c r="B47" s="118" t="s">
        <v>193</v>
      </c>
      <c r="C47" s="94" t="s">
        <v>163</v>
      </c>
      <c r="D47" s="95">
        <v>0</v>
      </c>
      <c r="E47" s="96">
        <v>7</v>
      </c>
      <c r="F47" s="97">
        <v>0</v>
      </c>
      <c r="G47" s="98">
        <v>-25</v>
      </c>
    </row>
    <row r="48" spans="1:7" ht="24" hidden="1">
      <c r="A48" s="142" t="s">
        <v>240</v>
      </c>
      <c r="B48" s="118" t="s">
        <v>195</v>
      </c>
      <c r="C48" s="94" t="s">
        <v>127</v>
      </c>
      <c r="D48" s="95">
        <v>0</v>
      </c>
      <c r="E48" s="96">
        <v>0</v>
      </c>
      <c r="F48" s="97">
        <v>0</v>
      </c>
      <c r="G48" s="98">
        <v>0</v>
      </c>
    </row>
    <row r="49" spans="1:7" ht="12" hidden="1">
      <c r="A49" s="142" t="s">
        <v>243</v>
      </c>
      <c r="B49" s="118" t="s">
        <v>198</v>
      </c>
      <c r="C49" s="94" t="s">
        <v>166</v>
      </c>
      <c r="D49" s="95">
        <v>0</v>
      </c>
      <c r="E49" s="96">
        <v>7</v>
      </c>
      <c r="F49" s="97">
        <v>0</v>
      </c>
      <c r="G49" s="98">
        <v>-25</v>
      </c>
    </row>
    <row r="50" spans="1:7" ht="12" hidden="1">
      <c r="A50" s="142" t="s">
        <v>245</v>
      </c>
      <c r="B50" s="118" t="s">
        <v>200</v>
      </c>
      <c r="C50" s="94" t="s">
        <v>129</v>
      </c>
      <c r="D50" s="95">
        <v>2288</v>
      </c>
      <c r="E50" s="96">
        <v>-1821</v>
      </c>
      <c r="F50" s="97">
        <v>-119.41</v>
      </c>
      <c r="G50" s="98">
        <v>300</v>
      </c>
    </row>
    <row r="51" spans="1:7" ht="12" hidden="1">
      <c r="A51" s="143" t="s">
        <v>302</v>
      </c>
      <c r="B51" s="118" t="s">
        <v>206</v>
      </c>
      <c r="C51" s="94" t="s">
        <v>169</v>
      </c>
      <c r="D51" s="95">
        <v>3697</v>
      </c>
      <c r="E51" s="96">
        <v>4239</v>
      </c>
      <c r="F51" s="97">
        <v>172.04</v>
      </c>
      <c r="G51" s="98">
        <v>16</v>
      </c>
    </row>
    <row r="52" spans="1:7" ht="12" hidden="1">
      <c r="A52" s="143" t="s">
        <v>303</v>
      </c>
      <c r="B52" s="118" t="s">
        <v>224</v>
      </c>
      <c r="C52" s="94" t="s">
        <v>132</v>
      </c>
      <c r="D52" s="95">
        <v>1409</v>
      </c>
      <c r="E52" s="96">
        <v>6059</v>
      </c>
      <c r="F52" s="97">
        <v>645.26</v>
      </c>
      <c r="G52" s="98">
        <v>-284</v>
      </c>
    </row>
    <row r="53" spans="1:7" ht="12" hidden="1">
      <c r="A53" s="142" t="s">
        <v>253</v>
      </c>
      <c r="B53" s="118" t="s">
        <v>209</v>
      </c>
      <c r="C53" s="94" t="s">
        <v>172</v>
      </c>
      <c r="D53" s="95">
        <v>34</v>
      </c>
      <c r="E53" s="96">
        <v>113</v>
      </c>
      <c r="F53" s="97">
        <v>491.3</v>
      </c>
      <c r="G53" s="98">
        <v>-4</v>
      </c>
    </row>
    <row r="54" spans="1:7" ht="12" hidden="1">
      <c r="A54" s="142" t="s">
        <v>256</v>
      </c>
      <c r="B54" s="118" t="s">
        <v>234</v>
      </c>
      <c r="C54" s="94" t="s">
        <v>134</v>
      </c>
      <c r="D54" s="95">
        <v>0</v>
      </c>
      <c r="E54" s="96">
        <v>-26</v>
      </c>
      <c r="F54" s="97">
        <v>0</v>
      </c>
      <c r="G54" s="98">
        <v>-5</v>
      </c>
    </row>
    <row r="55" spans="1:7" ht="12" hidden="1">
      <c r="A55" s="141" t="s">
        <v>304</v>
      </c>
      <c r="B55" s="118" t="s">
        <v>212</v>
      </c>
      <c r="C55" s="94" t="s">
        <v>175</v>
      </c>
      <c r="D55" s="95">
        <v>115</v>
      </c>
      <c r="E55" s="96">
        <v>115</v>
      </c>
      <c r="F55" s="97">
        <v>149.35</v>
      </c>
      <c r="G55" s="98">
        <v>0</v>
      </c>
    </row>
    <row r="56" spans="1:7" ht="12" hidden="1">
      <c r="A56" s="142" t="s">
        <v>305</v>
      </c>
      <c r="B56" s="118" t="s">
        <v>215</v>
      </c>
      <c r="C56" s="99" t="s">
        <v>137</v>
      </c>
      <c r="D56" s="100">
        <v>115</v>
      </c>
      <c r="E56" s="101">
        <v>115</v>
      </c>
      <c r="F56" s="102">
        <v>149.35</v>
      </c>
      <c r="G56" s="103">
        <v>0</v>
      </c>
    </row>
    <row r="57" spans="1:3" ht="11.25">
      <c r="A57" s="108"/>
      <c r="B57" s="107"/>
      <c r="C57" s="108"/>
    </row>
    <row r="58" spans="1:7" s="144" customFormat="1" ht="11.25">
      <c r="A58" s="108"/>
      <c r="B58" s="107"/>
      <c r="C58" s="108"/>
      <c r="D58" s="44"/>
      <c r="E58" s="44"/>
      <c r="F58" s="44"/>
      <c r="G58" s="44"/>
    </row>
    <row r="59" spans="1:7" s="106" customFormat="1" ht="12">
      <c r="A59" s="108"/>
      <c r="B59" s="107"/>
      <c r="C59" s="108"/>
      <c r="D59" s="44"/>
      <c r="E59" s="44"/>
      <c r="F59" s="44"/>
      <c r="G59" s="44"/>
    </row>
    <row r="60" spans="1:7" s="106" customFormat="1" ht="12">
      <c r="A60" s="108"/>
      <c r="B60" s="145"/>
      <c r="C60" s="108"/>
      <c r="D60" s="144"/>
      <c r="E60" s="112"/>
      <c r="F60" s="144"/>
      <c r="G60" s="144"/>
    </row>
    <row r="61" spans="1:7" ht="12">
      <c r="A61" s="105" t="s">
        <v>264</v>
      </c>
      <c r="B61" s="105"/>
      <c r="C61" s="112"/>
      <c r="D61" s="112"/>
      <c r="E61" s="113"/>
      <c r="F61" s="114"/>
      <c r="G61" s="106" t="s">
        <v>56</v>
      </c>
    </row>
    <row r="62" spans="4:6" s="106" customFormat="1" ht="11.25" customHeight="1">
      <c r="D62" s="146"/>
      <c r="E62" s="112"/>
      <c r="F62" s="146"/>
    </row>
    <row r="63" spans="1:7" s="106" customFormat="1" ht="12.75">
      <c r="A63" s="147"/>
      <c r="B63" s="116"/>
      <c r="C63" s="111"/>
      <c r="D63" s="109"/>
      <c r="E63" s="111"/>
      <c r="F63" s="44"/>
      <c r="G63" s="44"/>
    </row>
    <row r="64" spans="1:3" ht="11.25">
      <c r="A64" s="115"/>
      <c r="B64" s="107"/>
      <c r="C64" s="108"/>
    </row>
    <row r="65" spans="1:6" ht="11.25">
      <c r="A65" s="115"/>
      <c r="B65" s="107"/>
      <c r="C65" s="108"/>
      <c r="F65" s="117"/>
    </row>
    <row r="66" spans="1:3" s="78" customFormat="1" ht="12" customHeight="1">
      <c r="A66" s="147"/>
      <c r="B66" s="35"/>
      <c r="C66" s="148"/>
    </row>
    <row r="67" spans="1:3" s="78" customFormat="1" ht="12" customHeight="1">
      <c r="A67" s="147"/>
      <c r="B67" s="35"/>
      <c r="C67" s="148"/>
    </row>
    <row r="68" ht="12.75">
      <c r="A68" s="147"/>
    </row>
  </sheetData>
  <printOptions/>
  <pageMargins left="0.5511811023622047" right="0.15748031496062992" top="0.984251968503937" bottom="0.984251968503937" header="0" footer="0"/>
  <pageSetup horizontalDpi="600" verticalDpi="600" orientation="portrait" paperSize="9" r:id="rId1"/>
  <headerFooter alignWithMargins="0">
    <oddFooter>&amp;L&amp;"RimHelvetica,Roman"&amp;8Valsts kase / Pārskatu departaments
17.08.98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U61"/>
  <sheetViews>
    <sheetView showZeros="0" workbookViewId="0" topLeftCell="A4">
      <selection activeCell="A77" sqref="A77"/>
    </sheetView>
  </sheetViews>
  <sheetFormatPr defaultColWidth="9.33203125" defaultRowHeight="11.25"/>
  <cols>
    <col min="1" max="1" width="45.5" style="44" customWidth="1"/>
    <col min="2" max="2" width="1.5" style="118" hidden="1" customWidth="1"/>
    <col min="3" max="3" width="1.83203125" style="44" hidden="1" customWidth="1"/>
    <col min="4" max="4" width="13.83203125" style="44" customWidth="1"/>
    <col min="5" max="5" width="13.16015625" style="44" customWidth="1"/>
    <col min="6" max="6" width="12" style="44" customWidth="1"/>
    <col min="7" max="7" width="11.83203125" style="44" customWidth="1"/>
    <col min="8" max="16384" width="9.33203125" style="44" customWidth="1"/>
  </cols>
  <sheetData>
    <row r="1" spans="6:7" ht="10.5">
      <c r="F1" s="43"/>
      <c r="G1" s="43"/>
    </row>
    <row r="2" spans="1:7" s="51" customFormat="1" ht="12.75">
      <c r="A2" s="33" t="s">
        <v>306</v>
      </c>
      <c r="B2" s="119"/>
      <c r="C2" s="33"/>
      <c r="D2" s="33"/>
      <c r="E2" s="33"/>
      <c r="F2" s="120"/>
      <c r="G2" s="149" t="s">
        <v>307</v>
      </c>
    </row>
    <row r="3" spans="6:7" ht="10.5">
      <c r="F3" s="43"/>
      <c r="G3" s="43"/>
    </row>
    <row r="4" spans="1:7" s="40" customFormat="1" ht="15.75">
      <c r="A4" s="37" t="s">
        <v>308</v>
      </c>
      <c r="B4" s="43"/>
      <c r="C4" s="42"/>
      <c r="D4" s="43"/>
      <c r="E4" s="43"/>
      <c r="F4" s="43"/>
      <c r="G4" s="43"/>
    </row>
    <row r="5" spans="1:7" ht="15.75">
      <c r="A5" s="37" t="s">
        <v>268</v>
      </c>
      <c r="B5" s="43"/>
      <c r="C5" s="42"/>
      <c r="D5" s="43"/>
      <c r="E5" s="43"/>
      <c r="F5" s="43"/>
      <c r="G5" s="43"/>
    </row>
    <row r="6" spans="1:7" ht="15">
      <c r="A6" s="108"/>
      <c r="B6" s="41"/>
      <c r="C6" s="42"/>
      <c r="D6" s="43"/>
      <c r="E6" s="43"/>
      <c r="F6" s="43"/>
      <c r="G6" s="43"/>
    </row>
    <row r="7" spans="2:7" s="51" customFormat="1" ht="11.25">
      <c r="B7" s="121"/>
      <c r="F7" s="45" t="s">
        <v>269</v>
      </c>
      <c r="G7" s="45"/>
    </row>
    <row r="8" spans="1:7" s="36" customFormat="1" ht="39.75" customHeight="1">
      <c r="A8" s="46" t="s">
        <v>5</v>
      </c>
      <c r="B8" s="47" t="s">
        <v>65</v>
      </c>
      <c r="C8" s="48"/>
      <c r="D8" s="49" t="s">
        <v>66</v>
      </c>
      <c r="E8" s="49" t="s">
        <v>8</v>
      </c>
      <c r="F8" s="49" t="s">
        <v>67</v>
      </c>
      <c r="G8" s="50" t="s">
        <v>12</v>
      </c>
    </row>
    <row r="9" spans="1:7" ht="6.75" customHeight="1" hidden="1">
      <c r="A9" s="122" t="s">
        <v>69</v>
      </c>
      <c r="B9" s="123" t="s">
        <v>70</v>
      </c>
      <c r="C9" s="54"/>
      <c r="D9" s="54" t="s">
        <v>68</v>
      </c>
      <c r="E9" s="54"/>
      <c r="F9" s="54"/>
      <c r="G9" s="55"/>
    </row>
    <row r="10" spans="1:7" ht="6" customHeight="1" hidden="1">
      <c r="A10" s="122"/>
      <c r="B10" s="123"/>
      <c r="C10" s="54" t="s">
        <v>71</v>
      </c>
      <c r="D10" s="54" t="s">
        <v>72</v>
      </c>
      <c r="E10" s="54" t="s">
        <v>73</v>
      </c>
      <c r="F10" s="54" t="s">
        <v>74</v>
      </c>
      <c r="G10" s="55" t="s">
        <v>75</v>
      </c>
    </row>
    <row r="11" spans="1:7" ht="12.75" hidden="1">
      <c r="A11" s="150" t="s">
        <v>309</v>
      </c>
      <c r="B11" s="123" t="s">
        <v>77</v>
      </c>
      <c r="C11" s="54" t="s">
        <v>78</v>
      </c>
      <c r="D11" s="58">
        <v>26363</v>
      </c>
      <c r="E11" s="58">
        <v>21840</v>
      </c>
      <c r="F11" s="59">
        <v>124.26</v>
      </c>
      <c r="G11" s="60">
        <v>2754</v>
      </c>
    </row>
    <row r="12" spans="1:7" ht="24" hidden="1">
      <c r="A12" s="151" t="s">
        <v>310</v>
      </c>
      <c r="B12" s="123" t="s">
        <v>80</v>
      </c>
      <c r="C12" s="54" t="s">
        <v>81</v>
      </c>
      <c r="D12" s="58">
        <v>25199</v>
      </c>
      <c r="E12" s="58">
        <v>20442</v>
      </c>
      <c r="F12" s="59">
        <v>121.69</v>
      </c>
      <c r="G12" s="60">
        <v>2556</v>
      </c>
    </row>
    <row r="13" spans="1:7" ht="12" hidden="1">
      <c r="A13" s="152" t="s">
        <v>311</v>
      </c>
      <c r="B13" s="123" t="s">
        <v>83</v>
      </c>
      <c r="C13" s="54" t="s">
        <v>84</v>
      </c>
      <c r="D13" s="58">
        <v>5061</v>
      </c>
      <c r="E13" s="58">
        <v>3559</v>
      </c>
      <c r="F13" s="59">
        <v>105.48</v>
      </c>
      <c r="G13" s="60">
        <v>560</v>
      </c>
    </row>
    <row r="14" spans="1:7" ht="12" hidden="1">
      <c r="A14" s="152" t="s">
        <v>312</v>
      </c>
      <c r="B14" s="123" t="s">
        <v>86</v>
      </c>
      <c r="C14" s="54" t="s">
        <v>87</v>
      </c>
      <c r="D14" s="58">
        <v>1790</v>
      </c>
      <c r="E14" s="58">
        <v>1979</v>
      </c>
      <c r="F14" s="59">
        <v>165.88</v>
      </c>
      <c r="G14" s="60">
        <v>238</v>
      </c>
    </row>
    <row r="15" spans="1:7" ht="12" hidden="1">
      <c r="A15" s="152" t="s">
        <v>313</v>
      </c>
      <c r="B15" s="123" t="s">
        <v>89</v>
      </c>
      <c r="C15" s="54" t="s">
        <v>90</v>
      </c>
      <c r="D15" s="58">
        <v>11977</v>
      </c>
      <c r="E15" s="58">
        <v>7785</v>
      </c>
      <c r="F15" s="59">
        <v>97.5</v>
      </c>
      <c r="G15" s="60">
        <v>933</v>
      </c>
    </row>
    <row r="16" spans="1:7" ht="12" hidden="1">
      <c r="A16" s="152" t="s">
        <v>314</v>
      </c>
      <c r="B16" s="123" t="s">
        <v>92</v>
      </c>
      <c r="C16" s="54" t="s">
        <v>93</v>
      </c>
      <c r="D16" s="58">
        <v>6371</v>
      </c>
      <c r="E16" s="58">
        <v>7119</v>
      </c>
      <c r="F16" s="59">
        <v>167.58</v>
      </c>
      <c r="G16" s="60">
        <v>825</v>
      </c>
    </row>
    <row r="17" spans="1:7" ht="12" hidden="1">
      <c r="A17" s="151" t="s">
        <v>315</v>
      </c>
      <c r="B17" s="123" t="s">
        <v>95</v>
      </c>
      <c r="C17" s="54" t="s">
        <v>96</v>
      </c>
      <c r="D17" s="58">
        <v>1164</v>
      </c>
      <c r="E17" s="58">
        <v>1398</v>
      </c>
      <c r="F17" s="59">
        <v>180.15</v>
      </c>
      <c r="G17" s="60">
        <v>198</v>
      </c>
    </row>
    <row r="18" spans="1:7" ht="12.75" hidden="1">
      <c r="A18" s="150" t="s">
        <v>316</v>
      </c>
      <c r="B18" s="123" t="s">
        <v>147</v>
      </c>
      <c r="C18" s="54" t="s">
        <v>99</v>
      </c>
      <c r="D18" s="58">
        <v>28800</v>
      </c>
      <c r="E18" s="58">
        <v>20229</v>
      </c>
      <c r="F18" s="59">
        <v>105.36</v>
      </c>
      <c r="G18" s="60">
        <v>3019</v>
      </c>
    </row>
    <row r="19" spans="1:7" ht="24" hidden="1">
      <c r="A19" s="151" t="s">
        <v>317</v>
      </c>
      <c r="B19" s="123" t="s">
        <v>150</v>
      </c>
      <c r="C19" s="54" t="s">
        <v>102</v>
      </c>
      <c r="D19" s="58">
        <v>27544</v>
      </c>
      <c r="E19" s="58">
        <v>18876</v>
      </c>
      <c r="F19" s="59">
        <v>102.79</v>
      </c>
      <c r="G19" s="60">
        <v>2845</v>
      </c>
    </row>
    <row r="20" spans="1:7" ht="12" hidden="1">
      <c r="A20" s="152" t="s">
        <v>311</v>
      </c>
      <c r="B20" s="123" t="s">
        <v>152</v>
      </c>
      <c r="C20" s="54" t="s">
        <v>105</v>
      </c>
      <c r="D20" s="58">
        <v>5507</v>
      </c>
      <c r="E20" s="58">
        <v>2907</v>
      </c>
      <c r="F20" s="59">
        <v>79.17</v>
      </c>
      <c r="G20" s="60">
        <v>349</v>
      </c>
    </row>
    <row r="21" spans="1:7" ht="12" hidden="1">
      <c r="A21" s="152" t="s">
        <v>312</v>
      </c>
      <c r="B21" s="123" t="s">
        <v>155</v>
      </c>
      <c r="C21" s="54" t="s">
        <v>92</v>
      </c>
      <c r="D21" s="58">
        <v>1951</v>
      </c>
      <c r="E21" s="58">
        <v>1588</v>
      </c>
      <c r="F21" s="59">
        <v>122.06</v>
      </c>
      <c r="G21" s="60">
        <v>236</v>
      </c>
    </row>
    <row r="22" spans="1:7" ht="12" hidden="1">
      <c r="A22" s="152" t="s">
        <v>313</v>
      </c>
      <c r="B22" s="123" t="s">
        <v>105</v>
      </c>
      <c r="C22" s="54" t="s">
        <v>110</v>
      </c>
      <c r="D22" s="58">
        <v>12693</v>
      </c>
      <c r="E22" s="58">
        <v>7371</v>
      </c>
      <c r="F22" s="59">
        <v>87.11</v>
      </c>
      <c r="G22" s="60">
        <v>1178</v>
      </c>
    </row>
    <row r="23" spans="1:7" ht="12" hidden="1">
      <c r="A23" s="152" t="s">
        <v>318</v>
      </c>
      <c r="B23" s="123" t="s">
        <v>110</v>
      </c>
      <c r="C23" s="54" t="s">
        <v>95</v>
      </c>
      <c r="D23" s="58">
        <v>7393</v>
      </c>
      <c r="E23" s="58">
        <v>7010</v>
      </c>
      <c r="F23" s="59">
        <v>142.25</v>
      </c>
      <c r="G23" s="60">
        <v>1082</v>
      </c>
    </row>
    <row r="24" spans="1:7" ht="24" hidden="1">
      <c r="A24" s="151" t="s">
        <v>319</v>
      </c>
      <c r="B24" s="123" t="s">
        <v>115</v>
      </c>
      <c r="C24" s="54" t="s">
        <v>115</v>
      </c>
      <c r="D24" s="58">
        <v>1256</v>
      </c>
      <c r="E24" s="58">
        <v>1353</v>
      </c>
      <c r="F24" s="59">
        <v>161.65</v>
      </c>
      <c r="G24" s="60">
        <v>174</v>
      </c>
    </row>
    <row r="25" spans="1:7" ht="10.5" customHeight="1">
      <c r="A25" s="153">
        <v>1</v>
      </c>
      <c r="B25" s="154"/>
      <c r="C25" s="155"/>
      <c r="D25" s="156">
        <v>2</v>
      </c>
      <c r="E25" s="156">
        <v>3</v>
      </c>
      <c r="F25" s="157">
        <v>4</v>
      </c>
      <c r="G25" s="158">
        <v>5</v>
      </c>
    </row>
    <row r="26" spans="1:7" s="135" customFormat="1" ht="12.75">
      <c r="A26" s="159" t="s">
        <v>320</v>
      </c>
      <c r="B26" s="133" t="s">
        <v>120</v>
      </c>
      <c r="C26" s="134" t="s">
        <v>98</v>
      </c>
      <c r="D26" s="75">
        <v>35937</v>
      </c>
      <c r="E26" s="75">
        <v>18242</v>
      </c>
      <c r="F26" s="131">
        <v>50.76</v>
      </c>
      <c r="G26" s="77">
        <v>3521</v>
      </c>
    </row>
    <row r="27" spans="1:7" s="78" customFormat="1" ht="12.75">
      <c r="A27" s="136" t="s">
        <v>192</v>
      </c>
      <c r="B27" s="160" t="s">
        <v>125</v>
      </c>
      <c r="C27" s="74" t="s">
        <v>120</v>
      </c>
      <c r="D27" s="75">
        <v>30858</v>
      </c>
      <c r="E27" s="75">
        <v>15207</v>
      </c>
      <c r="F27" s="131">
        <v>49.28</v>
      </c>
      <c r="G27" s="77">
        <v>2746</v>
      </c>
    </row>
    <row r="28" spans="1:7" ht="12">
      <c r="A28" s="132" t="s">
        <v>194</v>
      </c>
      <c r="B28" s="123" t="s">
        <v>130</v>
      </c>
      <c r="C28" s="54" t="s">
        <v>101</v>
      </c>
      <c r="D28" s="75">
        <v>1637</v>
      </c>
      <c r="E28" s="75">
        <v>854</v>
      </c>
      <c r="F28" s="131">
        <v>52.17</v>
      </c>
      <c r="G28" s="77">
        <v>141</v>
      </c>
    </row>
    <row r="29" spans="1:7" ht="12">
      <c r="A29" s="132" t="s">
        <v>321</v>
      </c>
      <c r="B29" s="123" t="s">
        <v>135</v>
      </c>
      <c r="C29" s="54" t="s">
        <v>125</v>
      </c>
      <c r="D29" s="75">
        <v>435</v>
      </c>
      <c r="E29" s="75">
        <v>239</v>
      </c>
      <c r="F29" s="131">
        <v>54.94</v>
      </c>
      <c r="G29" s="77">
        <v>41</v>
      </c>
    </row>
    <row r="30" spans="1:7" ht="12">
      <c r="A30" s="132" t="s">
        <v>322</v>
      </c>
      <c r="B30" s="123" t="s">
        <v>140</v>
      </c>
      <c r="C30" s="54" t="s">
        <v>104</v>
      </c>
      <c r="D30" s="75">
        <v>23338</v>
      </c>
      <c r="E30" s="75">
        <v>11479</v>
      </c>
      <c r="F30" s="131">
        <v>49.19</v>
      </c>
      <c r="G30" s="77">
        <v>2237</v>
      </c>
    </row>
    <row r="31" spans="1:7" ht="12">
      <c r="A31" s="132" t="s">
        <v>323</v>
      </c>
      <c r="B31" s="123" t="s">
        <v>143</v>
      </c>
      <c r="C31" s="54" t="s">
        <v>130</v>
      </c>
      <c r="D31" s="75">
        <v>37</v>
      </c>
      <c r="E31" s="75">
        <v>33</v>
      </c>
      <c r="F31" s="131">
        <v>89.19</v>
      </c>
      <c r="G31" s="77">
        <v>10</v>
      </c>
    </row>
    <row r="32" spans="1:7" ht="14.25" customHeight="1">
      <c r="A32" s="132" t="s">
        <v>204</v>
      </c>
      <c r="B32" s="123" t="s">
        <v>148</v>
      </c>
      <c r="C32" s="54" t="s">
        <v>107</v>
      </c>
      <c r="D32" s="75">
        <v>5411</v>
      </c>
      <c r="E32" s="75">
        <v>2602</v>
      </c>
      <c r="F32" s="131">
        <v>48.09</v>
      </c>
      <c r="G32" s="77">
        <v>317</v>
      </c>
    </row>
    <row r="33" spans="1:7" s="78" customFormat="1" ht="12.75">
      <c r="A33" s="136" t="s">
        <v>205</v>
      </c>
      <c r="B33" s="160" t="s">
        <v>157</v>
      </c>
      <c r="C33" s="74" t="s">
        <v>109</v>
      </c>
      <c r="D33" s="75">
        <v>4694</v>
      </c>
      <c r="E33" s="75">
        <v>2845</v>
      </c>
      <c r="F33" s="131">
        <v>60.61</v>
      </c>
      <c r="G33" s="77">
        <v>843</v>
      </c>
    </row>
    <row r="34" spans="1:7" ht="12">
      <c r="A34" s="132" t="s">
        <v>208</v>
      </c>
      <c r="B34" s="123" t="s">
        <v>160</v>
      </c>
      <c r="C34" s="54" t="s">
        <v>140</v>
      </c>
      <c r="D34" s="75">
        <v>4404</v>
      </c>
      <c r="E34" s="75">
        <v>2720</v>
      </c>
      <c r="F34" s="131">
        <v>61.76</v>
      </c>
      <c r="G34" s="77">
        <v>814</v>
      </c>
    </row>
    <row r="35" spans="1:7" ht="12">
      <c r="A35" s="132" t="s">
        <v>324</v>
      </c>
      <c r="B35" s="123" t="s">
        <v>163</v>
      </c>
      <c r="C35" s="54" t="s">
        <v>112</v>
      </c>
      <c r="D35" s="75">
        <v>290</v>
      </c>
      <c r="E35" s="75">
        <v>125</v>
      </c>
      <c r="F35" s="131">
        <v>43.1</v>
      </c>
      <c r="G35" s="77">
        <v>29</v>
      </c>
    </row>
    <row r="36" spans="1:7" s="78" customFormat="1" ht="12.75">
      <c r="A36" s="136" t="s">
        <v>325</v>
      </c>
      <c r="B36" s="160" t="s">
        <v>166</v>
      </c>
      <c r="C36" s="74" t="s">
        <v>143</v>
      </c>
      <c r="D36" s="75">
        <v>385</v>
      </c>
      <c r="E36" s="75">
        <v>190</v>
      </c>
      <c r="F36" s="131">
        <f>E36/D36*100</f>
        <v>49.35064935064935</v>
      </c>
      <c r="G36" s="77">
        <v>-68</v>
      </c>
    </row>
    <row r="37" spans="1:7" ht="12">
      <c r="A37" s="161" t="s">
        <v>216</v>
      </c>
      <c r="B37" s="123" t="s">
        <v>169</v>
      </c>
      <c r="C37" s="54" t="s">
        <v>114</v>
      </c>
      <c r="D37" s="75">
        <v>603</v>
      </c>
      <c r="E37" s="75">
        <v>447</v>
      </c>
      <c r="F37" s="131"/>
      <c r="G37" s="77">
        <v>22</v>
      </c>
    </row>
    <row r="38" spans="1:7" s="135" customFormat="1" ht="11.25" customHeight="1">
      <c r="A38" s="162" t="s">
        <v>219</v>
      </c>
      <c r="B38" s="133" t="s">
        <v>175</v>
      </c>
      <c r="C38" s="134" t="s">
        <v>117</v>
      </c>
      <c r="D38" s="87">
        <v>-218</v>
      </c>
      <c r="E38" s="87">
        <v>-257</v>
      </c>
      <c r="F38" s="139"/>
      <c r="G38" s="89">
        <v>-90</v>
      </c>
    </row>
    <row r="39" spans="1:7" ht="25.5" hidden="1">
      <c r="A39" s="140" t="s">
        <v>299</v>
      </c>
      <c r="B39" s="118" t="s">
        <v>185</v>
      </c>
      <c r="C39" s="94" t="s">
        <v>122</v>
      </c>
      <c r="D39" s="95">
        <v>-218</v>
      </c>
      <c r="E39" s="96">
        <v>-257</v>
      </c>
      <c r="F39" s="97">
        <v>117.89</v>
      </c>
      <c r="G39" s="98">
        <v>-257</v>
      </c>
    </row>
    <row r="40" spans="1:7" ht="12.75" hidden="1">
      <c r="A40" s="140" t="s">
        <v>300</v>
      </c>
      <c r="B40" s="118" t="s">
        <v>188</v>
      </c>
      <c r="C40" s="94" t="s">
        <v>160</v>
      </c>
      <c r="D40" s="95">
        <v>0</v>
      </c>
      <c r="E40" s="96">
        <v>0</v>
      </c>
      <c r="F40" s="97">
        <v>0</v>
      </c>
      <c r="G40" s="98">
        <v>0</v>
      </c>
    </row>
    <row r="41" spans="1:7" ht="12" hidden="1">
      <c r="A41" s="141" t="s">
        <v>301</v>
      </c>
      <c r="B41" s="118" t="s">
        <v>190</v>
      </c>
      <c r="C41" s="94" t="s">
        <v>124</v>
      </c>
      <c r="D41" s="95">
        <v>0</v>
      </c>
      <c r="E41" s="96">
        <v>0</v>
      </c>
      <c r="F41" s="97">
        <v>0</v>
      </c>
      <c r="G41" s="98">
        <v>0</v>
      </c>
    </row>
    <row r="42" spans="1:7" ht="12" hidden="1">
      <c r="A42" s="142" t="s">
        <v>238</v>
      </c>
      <c r="B42" s="118" t="s">
        <v>193</v>
      </c>
      <c r="C42" s="94" t="s">
        <v>163</v>
      </c>
      <c r="D42" s="95">
        <v>0</v>
      </c>
      <c r="E42" s="96">
        <v>0</v>
      </c>
      <c r="F42" s="97">
        <v>0</v>
      </c>
      <c r="G42" s="98">
        <v>0</v>
      </c>
    </row>
    <row r="43" spans="1:7" ht="24" hidden="1">
      <c r="A43" s="142" t="s">
        <v>240</v>
      </c>
      <c r="B43" s="118" t="s">
        <v>195</v>
      </c>
      <c r="C43" s="94" t="s">
        <v>127</v>
      </c>
      <c r="D43" s="95">
        <v>0</v>
      </c>
      <c r="E43" s="96">
        <v>0</v>
      </c>
      <c r="F43" s="97">
        <v>0</v>
      </c>
      <c r="G43" s="98">
        <v>0</v>
      </c>
    </row>
    <row r="44" spans="1:7" ht="12" hidden="1">
      <c r="A44" s="142" t="s">
        <v>243</v>
      </c>
      <c r="B44" s="118" t="s">
        <v>198</v>
      </c>
      <c r="C44" s="94" t="s">
        <v>166</v>
      </c>
      <c r="D44" s="95">
        <v>0</v>
      </c>
      <c r="E44" s="96">
        <v>7</v>
      </c>
      <c r="F44" s="97">
        <v>0</v>
      </c>
      <c r="G44" s="98">
        <v>-25</v>
      </c>
    </row>
    <row r="45" spans="1:7" ht="12" hidden="1">
      <c r="A45" s="142" t="s">
        <v>245</v>
      </c>
      <c r="B45" s="118" t="s">
        <v>200</v>
      </c>
      <c r="C45" s="94" t="s">
        <v>129</v>
      </c>
      <c r="D45" s="95">
        <v>2288</v>
      </c>
      <c r="E45" s="96">
        <v>-1821</v>
      </c>
      <c r="F45" s="97">
        <v>-119.41</v>
      </c>
      <c r="G45" s="98">
        <v>300</v>
      </c>
    </row>
    <row r="46" spans="1:7" ht="12" hidden="1">
      <c r="A46" s="143" t="s">
        <v>302</v>
      </c>
      <c r="B46" s="118" t="s">
        <v>206</v>
      </c>
      <c r="C46" s="94" t="s">
        <v>169</v>
      </c>
      <c r="D46" s="95">
        <v>3697</v>
      </c>
      <c r="E46" s="96">
        <v>4239</v>
      </c>
      <c r="F46" s="97">
        <v>172.04</v>
      </c>
      <c r="G46" s="98">
        <v>16</v>
      </c>
    </row>
    <row r="47" spans="1:7" ht="12" hidden="1">
      <c r="A47" s="143" t="s">
        <v>303</v>
      </c>
      <c r="B47" s="118" t="s">
        <v>224</v>
      </c>
      <c r="C47" s="94" t="s">
        <v>132</v>
      </c>
      <c r="D47" s="95">
        <v>1409</v>
      </c>
      <c r="E47" s="96">
        <v>6059</v>
      </c>
      <c r="F47" s="97">
        <v>645.26</v>
      </c>
      <c r="G47" s="98">
        <v>-284</v>
      </c>
    </row>
    <row r="48" spans="1:7" ht="12" hidden="1">
      <c r="A48" s="142" t="s">
        <v>253</v>
      </c>
      <c r="B48" s="118" t="s">
        <v>209</v>
      </c>
      <c r="C48" s="94" t="s">
        <v>172</v>
      </c>
      <c r="D48" s="95">
        <v>34</v>
      </c>
      <c r="E48" s="96">
        <v>113</v>
      </c>
      <c r="F48" s="97">
        <v>491.3</v>
      </c>
      <c r="G48" s="98">
        <v>-4</v>
      </c>
    </row>
    <row r="49" spans="1:7" ht="12" hidden="1">
      <c r="A49" s="142" t="s">
        <v>256</v>
      </c>
      <c r="B49" s="118" t="s">
        <v>234</v>
      </c>
      <c r="C49" s="94" t="s">
        <v>134</v>
      </c>
      <c r="D49" s="95">
        <v>0</v>
      </c>
      <c r="E49" s="96">
        <v>-26</v>
      </c>
      <c r="F49" s="97">
        <v>0</v>
      </c>
      <c r="G49" s="98">
        <v>-5</v>
      </c>
    </row>
    <row r="50" spans="1:7" ht="12" hidden="1">
      <c r="A50" s="141" t="s">
        <v>304</v>
      </c>
      <c r="B50" s="118" t="s">
        <v>212</v>
      </c>
      <c r="C50" s="94" t="s">
        <v>175</v>
      </c>
      <c r="D50" s="95">
        <v>115</v>
      </c>
      <c r="E50" s="96">
        <v>115</v>
      </c>
      <c r="F50" s="97">
        <v>149.35</v>
      </c>
      <c r="G50" s="98">
        <v>0</v>
      </c>
    </row>
    <row r="51" spans="1:7" ht="12" hidden="1">
      <c r="A51" s="142" t="s">
        <v>305</v>
      </c>
      <c r="B51" s="118" t="s">
        <v>215</v>
      </c>
      <c r="C51" s="99" t="s">
        <v>137</v>
      </c>
      <c r="D51" s="100">
        <v>115</v>
      </c>
      <c r="E51" s="101">
        <v>115</v>
      </c>
      <c r="F51" s="102">
        <v>149.35</v>
      </c>
      <c r="G51" s="103">
        <v>0</v>
      </c>
    </row>
    <row r="52" spans="1:3" ht="11.25">
      <c r="A52" s="163"/>
      <c r="B52" s="107"/>
      <c r="C52" s="108"/>
    </row>
    <row r="53" spans="1:3" ht="11.25">
      <c r="A53" s="108"/>
      <c r="B53" s="107"/>
      <c r="C53" s="108"/>
    </row>
    <row r="54" spans="1:3" ht="11.25">
      <c r="A54" s="108"/>
      <c r="B54" s="107"/>
      <c r="C54" s="108"/>
    </row>
    <row r="55" spans="1:7" s="106" customFormat="1" ht="12">
      <c r="A55" s="108"/>
      <c r="B55" s="107"/>
      <c r="C55" s="108"/>
      <c r="D55" s="44"/>
      <c r="E55" s="44"/>
      <c r="F55" s="44"/>
      <c r="G55" s="44"/>
    </row>
    <row r="56" spans="1:7" s="106" customFormat="1" ht="12">
      <c r="A56" s="164"/>
      <c r="B56" s="107"/>
      <c r="C56" s="108"/>
      <c r="D56" s="44"/>
      <c r="E56" s="44"/>
      <c r="F56" s="44"/>
      <c r="G56" s="44"/>
    </row>
    <row r="57" spans="1:7" s="78" customFormat="1" ht="12.75">
      <c r="A57" s="105" t="s">
        <v>264</v>
      </c>
      <c r="B57" s="106"/>
      <c r="C57" s="105"/>
      <c r="D57" s="112"/>
      <c r="E57" s="113"/>
      <c r="F57" s="113"/>
      <c r="G57" s="106" t="s">
        <v>56</v>
      </c>
    </row>
    <row r="58" spans="2:255" s="105" customFormat="1" ht="16.5" customHeight="1">
      <c r="B58" s="165"/>
      <c r="C58" s="104"/>
      <c r="D58" s="165"/>
      <c r="E58" s="165"/>
      <c r="F58" s="165"/>
      <c r="G58" s="106"/>
      <c r="H58" s="106"/>
      <c r="J58" s="112"/>
      <c r="K58" s="106"/>
      <c r="L58" s="112"/>
      <c r="M58" s="112"/>
      <c r="O58" s="106"/>
      <c r="Q58" s="112"/>
      <c r="R58" s="106"/>
      <c r="S58" s="112"/>
      <c r="T58" s="112"/>
      <c r="V58" s="106"/>
      <c r="X58" s="112"/>
      <c r="Y58" s="106"/>
      <c r="Z58" s="112"/>
      <c r="AA58" s="112"/>
      <c r="AC58" s="106"/>
      <c r="AE58" s="112"/>
      <c r="AF58" s="106"/>
      <c r="AG58" s="112"/>
      <c r="AH58" s="112"/>
      <c r="AJ58" s="106"/>
      <c r="AL58" s="112"/>
      <c r="AM58" s="106"/>
      <c r="AN58" s="112"/>
      <c r="AO58" s="112"/>
      <c r="AQ58" s="106"/>
      <c r="AS58" s="112"/>
      <c r="AT58" s="106"/>
      <c r="AU58" s="112"/>
      <c r="AV58" s="112"/>
      <c r="AX58" s="106"/>
      <c r="AZ58" s="112"/>
      <c r="BA58" s="106"/>
      <c r="BB58" s="112"/>
      <c r="BC58" s="112"/>
      <c r="BE58" s="106"/>
      <c r="BG58" s="112"/>
      <c r="BH58" s="106"/>
      <c r="BI58" s="112"/>
      <c r="BJ58" s="112"/>
      <c r="BL58" s="106"/>
      <c r="BN58" s="112"/>
      <c r="BO58" s="106"/>
      <c r="BP58" s="112"/>
      <c r="BQ58" s="112"/>
      <c r="BS58" s="106"/>
      <c r="BU58" s="112"/>
      <c r="BV58" s="106"/>
      <c r="BW58" s="112"/>
      <c r="BX58" s="112"/>
      <c r="BZ58" s="106"/>
      <c r="CB58" s="112"/>
      <c r="CC58" s="106"/>
      <c r="CD58" s="112"/>
      <c r="CE58" s="112"/>
      <c r="CG58" s="106"/>
      <c r="CI58" s="112"/>
      <c r="CJ58" s="106"/>
      <c r="CK58" s="112"/>
      <c r="CL58" s="112"/>
      <c r="CN58" s="106"/>
      <c r="CP58" s="112"/>
      <c r="CQ58" s="106"/>
      <c r="CR58" s="112"/>
      <c r="CS58" s="112"/>
      <c r="CU58" s="106"/>
      <c r="CW58" s="112"/>
      <c r="CX58" s="106"/>
      <c r="CY58" s="112"/>
      <c r="CZ58" s="112"/>
      <c r="DB58" s="106"/>
      <c r="DD58" s="112"/>
      <c r="DE58" s="106"/>
      <c r="DF58" s="112"/>
      <c r="DG58" s="112"/>
      <c r="DI58" s="106"/>
      <c r="DK58" s="112"/>
      <c r="DL58" s="106"/>
      <c r="DM58" s="112"/>
      <c r="DN58" s="112"/>
      <c r="DP58" s="106"/>
      <c r="DR58" s="112"/>
      <c r="DS58" s="106"/>
      <c r="DT58" s="112"/>
      <c r="DU58" s="112"/>
      <c r="DW58" s="106"/>
      <c r="DY58" s="112"/>
      <c r="DZ58" s="106"/>
      <c r="EA58" s="112"/>
      <c r="EB58" s="112"/>
      <c r="ED58" s="106"/>
      <c r="EF58" s="112"/>
      <c r="EG58" s="106"/>
      <c r="EH58" s="112"/>
      <c r="EI58" s="112"/>
      <c r="EK58" s="106"/>
      <c r="EM58" s="112"/>
      <c r="EN58" s="106"/>
      <c r="EO58" s="112"/>
      <c r="EP58" s="112"/>
      <c r="ER58" s="106"/>
      <c r="ET58" s="112"/>
      <c r="EU58" s="106"/>
      <c r="EV58" s="112"/>
      <c r="EW58" s="112"/>
      <c r="EY58" s="106"/>
      <c r="FA58" s="112"/>
      <c r="FB58" s="106"/>
      <c r="FC58" s="112"/>
      <c r="FD58" s="112"/>
      <c r="FF58" s="106"/>
      <c r="FH58" s="112"/>
      <c r="FI58" s="106"/>
      <c r="FJ58" s="112"/>
      <c r="FK58" s="112"/>
      <c r="FM58" s="106"/>
      <c r="FO58" s="112"/>
      <c r="FP58" s="106"/>
      <c r="FQ58" s="112"/>
      <c r="FR58" s="112"/>
      <c r="FT58" s="106"/>
      <c r="FV58" s="112"/>
      <c r="FW58" s="106"/>
      <c r="FX58" s="112"/>
      <c r="FY58" s="112"/>
      <c r="GA58" s="106"/>
      <c r="GC58" s="112"/>
      <c r="GD58" s="106"/>
      <c r="GE58" s="112"/>
      <c r="GF58" s="112"/>
      <c r="GH58" s="106"/>
      <c r="GJ58" s="112"/>
      <c r="GK58" s="106"/>
      <c r="GL58" s="112"/>
      <c r="GM58" s="112"/>
      <c r="GO58" s="106"/>
      <c r="GQ58" s="112"/>
      <c r="GR58" s="106"/>
      <c r="GS58" s="112"/>
      <c r="GT58" s="112"/>
      <c r="GV58" s="106"/>
      <c r="GX58" s="112"/>
      <c r="GY58" s="106"/>
      <c r="GZ58" s="112"/>
      <c r="HA58" s="112"/>
      <c r="HC58" s="106"/>
      <c r="HE58" s="112"/>
      <c r="HF58" s="106"/>
      <c r="HG58" s="112"/>
      <c r="HH58" s="112"/>
      <c r="HJ58" s="106"/>
      <c r="HL58" s="112"/>
      <c r="HM58" s="106"/>
      <c r="HN58" s="112"/>
      <c r="HO58" s="112"/>
      <c r="HQ58" s="106"/>
      <c r="HS58" s="112"/>
      <c r="HT58" s="106"/>
      <c r="HU58" s="112"/>
      <c r="HV58" s="112"/>
      <c r="HX58" s="106"/>
      <c r="HZ58" s="112"/>
      <c r="IA58" s="106"/>
      <c r="IB58" s="112"/>
      <c r="IC58" s="112"/>
      <c r="IE58" s="106"/>
      <c r="IG58" s="112"/>
      <c r="IH58" s="106"/>
      <c r="II58" s="112"/>
      <c r="IJ58" s="112"/>
      <c r="IL58" s="106"/>
      <c r="IN58" s="112"/>
      <c r="IO58" s="106"/>
      <c r="IP58" s="112"/>
      <c r="IQ58" s="112"/>
      <c r="IS58" s="106"/>
      <c r="IU58" s="112"/>
    </row>
    <row r="59" spans="1:7" s="106" customFormat="1" ht="12.75">
      <c r="A59" s="108"/>
      <c r="B59" s="78"/>
      <c r="C59" s="166"/>
      <c r="D59" s="167"/>
      <c r="E59" s="168"/>
      <c r="F59" s="167"/>
      <c r="G59" s="78"/>
    </row>
    <row r="60" spans="1:3" s="78" customFormat="1" ht="12.75">
      <c r="A60" s="148"/>
      <c r="B60" s="35"/>
      <c r="C60" s="148"/>
    </row>
    <row r="61" spans="1:7" s="78" customFormat="1" ht="12.75">
      <c r="A61" s="147"/>
      <c r="B61" s="147"/>
      <c r="C61" s="147"/>
      <c r="D61" s="147"/>
      <c r="E61" s="147"/>
      <c r="F61" s="147"/>
      <c r="G61" s="147"/>
    </row>
  </sheetData>
  <printOptions/>
  <pageMargins left="0.7480314960629921" right="0.15748031496062992" top="0.984251968503937" bottom="0.984251968503937" header="0" footer="0"/>
  <pageSetup horizontalDpi="600" verticalDpi="600" orientation="portrait" paperSize="9" r:id="rId1"/>
  <headerFooter alignWithMargins="0">
    <oddFooter>&amp;L&amp;"RimHelvetica,Roman"&amp;8Valsts kase / Pārskatu departaments
17.08.98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91"/>
  <sheetViews>
    <sheetView showGridLines="0" showZeros="0" workbookViewId="0" topLeftCell="G1">
      <selection activeCell="A77" sqref="A77"/>
    </sheetView>
  </sheetViews>
  <sheetFormatPr defaultColWidth="9.33203125" defaultRowHeight="11.25"/>
  <cols>
    <col min="1" max="1" width="17.83203125" style="169" customWidth="1"/>
    <col min="2" max="2" width="1.171875" style="44" hidden="1" customWidth="1"/>
    <col min="3" max="3" width="9.83203125" style="44" customWidth="1"/>
    <col min="4" max="4" width="10" style="44" customWidth="1"/>
    <col min="5" max="6" width="11.33203125" style="44" customWidth="1"/>
    <col min="7" max="7" width="7.16015625" style="44" customWidth="1"/>
    <col min="8" max="8" width="10.16015625" style="44" customWidth="1"/>
    <col min="9" max="9" width="9.83203125" style="44" customWidth="1"/>
    <col min="10" max="10" width="11.66015625" style="44" customWidth="1"/>
    <col min="11" max="11" width="9.16015625" style="44" customWidth="1"/>
    <col min="12" max="12" width="9.66015625" style="44" customWidth="1"/>
    <col min="13" max="13" width="10.16015625" style="44" customWidth="1"/>
    <col min="14" max="14" width="9.33203125" style="44" customWidth="1"/>
    <col min="15" max="15" width="10.5" style="44" customWidth="1"/>
    <col min="16" max="16" width="10.33203125" style="44" customWidth="1"/>
    <col min="17" max="17" width="10.83203125" style="44" customWidth="1"/>
    <col min="18" max="16384" width="9.33203125" style="44" customWidth="1"/>
  </cols>
  <sheetData>
    <row r="1" spans="15:16" ht="12">
      <c r="O1" s="170"/>
      <c r="P1" s="43"/>
    </row>
    <row r="2" spans="1:16" s="36" customFormat="1" ht="12.75">
      <c r="A2" s="171"/>
      <c r="G2" s="36" t="s">
        <v>326</v>
      </c>
      <c r="O2" s="33" t="s">
        <v>327</v>
      </c>
      <c r="P2" s="33"/>
    </row>
    <row r="3" spans="1:17" s="174" customFormat="1" ht="15.75">
      <c r="A3" s="172" t="s">
        <v>328</v>
      </c>
      <c r="B3" s="173"/>
      <c r="C3" s="172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</row>
    <row r="4" spans="1:17" s="177" customFormat="1" ht="15.75">
      <c r="A4" s="175" t="s">
        <v>63</v>
      </c>
      <c r="B4" s="175"/>
      <c r="C4" s="175"/>
      <c r="D4" s="175"/>
      <c r="E4" s="175"/>
      <c r="F4" s="176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</row>
    <row r="5" spans="1:17" s="51" customFormat="1" ht="11.25">
      <c r="A5" s="178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 t="s">
        <v>329</v>
      </c>
      <c r="O5" s="45"/>
      <c r="P5" s="179"/>
      <c r="Q5" s="45"/>
    </row>
    <row r="6" spans="1:17" s="36" customFormat="1" ht="12.75">
      <c r="A6" s="180"/>
      <c r="B6" s="181"/>
      <c r="C6" s="182" t="s">
        <v>330</v>
      </c>
      <c r="D6" s="182"/>
      <c r="E6" s="182"/>
      <c r="F6" s="183" t="s">
        <v>331</v>
      </c>
      <c r="G6" s="182"/>
      <c r="H6" s="182"/>
      <c r="I6" s="184"/>
      <c r="J6" s="184"/>
      <c r="K6" s="185" t="s">
        <v>301</v>
      </c>
      <c r="L6" s="182"/>
      <c r="M6" s="182"/>
      <c r="N6" s="186"/>
      <c r="O6" s="182"/>
      <c r="P6" s="187"/>
      <c r="Q6" s="188"/>
    </row>
    <row r="7" spans="1:17" ht="11.25">
      <c r="A7" s="189"/>
      <c r="B7" s="190"/>
      <c r="C7" s="190"/>
      <c r="D7" s="191"/>
      <c r="E7" s="191"/>
      <c r="F7" s="191"/>
      <c r="G7" s="191"/>
      <c r="H7" s="191"/>
      <c r="I7" s="191"/>
      <c r="J7" s="191"/>
      <c r="K7" s="191"/>
      <c r="L7" s="191"/>
      <c r="M7" s="192" t="s">
        <v>332</v>
      </c>
      <c r="N7" s="192"/>
      <c r="O7" s="190"/>
      <c r="P7" s="191"/>
      <c r="Q7" s="193"/>
    </row>
    <row r="8" spans="1:17" s="201" customFormat="1" ht="56.25">
      <c r="A8" s="194" t="s">
        <v>333</v>
      </c>
      <c r="B8" s="195"/>
      <c r="C8" s="196" t="s">
        <v>334</v>
      </c>
      <c r="D8" s="197" t="s">
        <v>335</v>
      </c>
      <c r="E8" s="198" t="s">
        <v>336</v>
      </c>
      <c r="F8" s="198" t="s">
        <v>337</v>
      </c>
      <c r="G8" s="198" t="s">
        <v>338</v>
      </c>
      <c r="H8" s="198" t="s">
        <v>339</v>
      </c>
      <c r="I8" s="198" t="s">
        <v>340</v>
      </c>
      <c r="J8" s="198" t="s">
        <v>341</v>
      </c>
      <c r="K8" s="198" t="s">
        <v>238</v>
      </c>
      <c r="L8" s="198" t="s">
        <v>342</v>
      </c>
      <c r="M8" s="198" t="s">
        <v>343</v>
      </c>
      <c r="N8" s="198" t="s">
        <v>344</v>
      </c>
      <c r="O8" s="198" t="s">
        <v>345</v>
      </c>
      <c r="P8" s="199" t="s">
        <v>256</v>
      </c>
      <c r="Q8" s="200" t="s">
        <v>346</v>
      </c>
    </row>
    <row r="9" spans="1:17" s="51" customFormat="1" ht="11.25">
      <c r="A9" s="202">
        <v>1</v>
      </c>
      <c r="B9" s="203"/>
      <c r="C9" s="127">
        <v>2</v>
      </c>
      <c r="D9" s="127">
        <v>3</v>
      </c>
      <c r="E9" s="127">
        <v>4</v>
      </c>
      <c r="F9" s="127">
        <v>5</v>
      </c>
      <c r="G9" s="127">
        <v>6</v>
      </c>
      <c r="H9" s="127">
        <v>7</v>
      </c>
      <c r="I9" s="127">
        <v>8</v>
      </c>
      <c r="J9" s="127">
        <v>9</v>
      </c>
      <c r="K9" s="127">
        <v>10</v>
      </c>
      <c r="L9" s="127">
        <v>11</v>
      </c>
      <c r="M9" s="127">
        <v>12</v>
      </c>
      <c r="N9" s="127">
        <v>13</v>
      </c>
      <c r="O9" s="127">
        <v>14</v>
      </c>
      <c r="P9" s="127">
        <v>15</v>
      </c>
      <c r="Q9" s="204">
        <v>16</v>
      </c>
    </row>
    <row r="10" spans="1:17" ht="12.75">
      <c r="A10" s="205" t="s">
        <v>347</v>
      </c>
      <c r="B10" s="206"/>
      <c r="C10" s="58"/>
      <c r="D10" s="58"/>
      <c r="E10" s="58"/>
      <c r="F10" s="58"/>
      <c r="G10" s="58"/>
      <c r="H10" s="58"/>
      <c r="I10" s="58"/>
      <c r="J10" s="58"/>
      <c r="K10" s="58">
        <v>0</v>
      </c>
      <c r="L10" s="58"/>
      <c r="M10" s="58"/>
      <c r="N10" s="58"/>
      <c r="O10" s="58"/>
      <c r="P10" s="58"/>
      <c r="Q10" s="60">
        <v>0</v>
      </c>
    </row>
    <row r="11" spans="1:17" ht="11.25" hidden="1">
      <c r="A11" s="207" t="s">
        <v>69</v>
      </c>
      <c r="B11" s="208"/>
      <c r="C11" s="58">
        <v>2842.44</v>
      </c>
      <c r="D11" s="58">
        <v>891.551</v>
      </c>
      <c r="E11" s="58">
        <v>3733.991</v>
      </c>
      <c r="F11" s="58">
        <v>3272.992</v>
      </c>
      <c r="G11" s="58">
        <v>340.246</v>
      </c>
      <c r="H11" s="58">
        <v>3613.238</v>
      </c>
      <c r="I11" s="58">
        <v>120.753</v>
      </c>
      <c r="J11" s="58">
        <v>-120.753</v>
      </c>
      <c r="K11" s="58">
        <v>0</v>
      </c>
      <c r="L11" s="58">
        <v>-120.753</v>
      </c>
      <c r="M11" s="58">
        <v>152.488</v>
      </c>
      <c r="N11" s="58">
        <v>273.241</v>
      </c>
      <c r="O11" s="58">
        <v>0</v>
      </c>
      <c r="P11" s="58">
        <v>0</v>
      </c>
      <c r="Q11" s="209">
        <v>0</v>
      </c>
    </row>
    <row r="12" spans="1:17" ht="10.5" hidden="1">
      <c r="A12" s="207"/>
      <c r="B12" s="210" t="s">
        <v>348</v>
      </c>
      <c r="C12" s="58">
        <v>1379.578</v>
      </c>
      <c r="D12" s="58">
        <v>492.799</v>
      </c>
      <c r="E12" s="58">
        <v>1872.377</v>
      </c>
      <c r="F12" s="58">
        <v>1505.53</v>
      </c>
      <c r="G12" s="58">
        <v>150.259</v>
      </c>
      <c r="H12" s="58">
        <v>1655.789</v>
      </c>
      <c r="I12" s="58">
        <v>216.588</v>
      </c>
      <c r="J12" s="58">
        <v>-216.588</v>
      </c>
      <c r="K12" s="58">
        <v>-200</v>
      </c>
      <c r="L12" s="58">
        <v>13.465</v>
      </c>
      <c r="M12" s="58">
        <v>159.823</v>
      </c>
      <c r="N12" s="58">
        <v>146.358</v>
      </c>
      <c r="O12" s="58">
        <v>0</v>
      </c>
      <c r="P12" s="58">
        <v>-10.074</v>
      </c>
      <c r="Q12" s="60">
        <v>-19.979</v>
      </c>
    </row>
    <row r="13" spans="1:17" ht="12">
      <c r="A13" s="211" t="s">
        <v>349</v>
      </c>
      <c r="B13" s="208" t="s">
        <v>350</v>
      </c>
      <c r="C13" s="75">
        <v>61412.823</v>
      </c>
      <c r="D13" s="75">
        <v>13199.045</v>
      </c>
      <c r="E13" s="75">
        <v>74611.868</v>
      </c>
      <c r="F13" s="75">
        <v>59559.924</v>
      </c>
      <c r="G13" s="75">
        <v>10919.486</v>
      </c>
      <c r="H13" s="75">
        <v>70479.41</v>
      </c>
      <c r="I13" s="75">
        <v>4132.458</v>
      </c>
      <c r="J13" s="75">
        <v>-4132.458</v>
      </c>
      <c r="K13" s="75">
        <v>0</v>
      </c>
      <c r="L13" s="75">
        <v>-4132.458</v>
      </c>
      <c r="M13" s="75">
        <v>5411.852</v>
      </c>
      <c r="N13" s="75">
        <v>9544.31</v>
      </c>
      <c r="O13" s="75">
        <v>0</v>
      </c>
      <c r="P13" s="75">
        <v>0</v>
      </c>
      <c r="Q13" s="77">
        <v>0</v>
      </c>
    </row>
    <row r="14" spans="1:17" ht="12">
      <c r="A14" s="211" t="s">
        <v>351</v>
      </c>
      <c r="B14" s="212" t="s">
        <v>352</v>
      </c>
      <c r="C14" s="75">
        <v>6488.823</v>
      </c>
      <c r="D14" s="75">
        <v>2379.179</v>
      </c>
      <c r="E14" s="75">
        <v>8868.002</v>
      </c>
      <c r="F14" s="75">
        <v>8439.857</v>
      </c>
      <c r="G14" s="75">
        <v>179.285</v>
      </c>
      <c r="H14" s="75">
        <v>8619.142</v>
      </c>
      <c r="I14" s="75">
        <v>248.86</v>
      </c>
      <c r="J14" s="75">
        <v>-248.86</v>
      </c>
      <c r="K14" s="75">
        <v>-187.5</v>
      </c>
      <c r="L14" s="75">
        <v>-61.36</v>
      </c>
      <c r="M14" s="75">
        <v>152.488</v>
      </c>
      <c r="N14" s="75">
        <v>213.848</v>
      </c>
      <c r="O14" s="75">
        <v>0</v>
      </c>
      <c r="P14" s="75">
        <v>0</v>
      </c>
      <c r="Q14" s="77">
        <v>0</v>
      </c>
    </row>
    <row r="15" spans="1:17" ht="12">
      <c r="A15" s="211" t="s">
        <v>353</v>
      </c>
      <c r="B15" s="212" t="s">
        <v>354</v>
      </c>
      <c r="C15" s="75">
        <v>3445.274</v>
      </c>
      <c r="D15" s="75">
        <v>1369.612</v>
      </c>
      <c r="E15" s="75">
        <v>4814.886</v>
      </c>
      <c r="F15" s="75">
        <v>4861.167</v>
      </c>
      <c r="G15" s="75">
        <v>22.787</v>
      </c>
      <c r="H15" s="75">
        <v>4883.954</v>
      </c>
      <c r="I15" s="75">
        <v>-69.068</v>
      </c>
      <c r="J15" s="75">
        <v>69.068</v>
      </c>
      <c r="K15" s="75">
        <v>-571</v>
      </c>
      <c r="L15" s="75">
        <v>-148.662</v>
      </c>
      <c r="M15" s="75">
        <v>159.898</v>
      </c>
      <c r="N15" s="75">
        <v>308.56</v>
      </c>
      <c r="O15" s="75">
        <v>0</v>
      </c>
      <c r="P15" s="75">
        <v>38.067</v>
      </c>
      <c r="Q15" s="77">
        <v>750.663</v>
      </c>
    </row>
    <row r="16" spans="1:17" ht="12">
      <c r="A16" s="211" t="s">
        <v>355</v>
      </c>
      <c r="B16" s="212" t="s">
        <v>356</v>
      </c>
      <c r="C16" s="75">
        <v>2889.987</v>
      </c>
      <c r="D16" s="75">
        <v>1254.794</v>
      </c>
      <c r="E16" s="75">
        <v>4144.781</v>
      </c>
      <c r="F16" s="75">
        <v>4131.992</v>
      </c>
      <c r="G16" s="75">
        <v>4.994</v>
      </c>
      <c r="H16" s="75">
        <v>4136.986</v>
      </c>
      <c r="I16" s="75">
        <v>7.795</v>
      </c>
      <c r="J16" s="75">
        <v>-7.795</v>
      </c>
      <c r="K16" s="75">
        <v>-300</v>
      </c>
      <c r="L16" s="75">
        <v>292.205</v>
      </c>
      <c r="M16" s="75">
        <v>611.233</v>
      </c>
      <c r="N16" s="75">
        <v>319.028</v>
      </c>
      <c r="O16" s="75">
        <v>0</v>
      </c>
      <c r="P16" s="75">
        <v>0</v>
      </c>
      <c r="Q16" s="77">
        <v>0</v>
      </c>
    </row>
    <row r="17" spans="1:17" ht="12">
      <c r="A17" s="211" t="s">
        <v>357</v>
      </c>
      <c r="B17" s="212" t="s">
        <v>358</v>
      </c>
      <c r="C17" s="75">
        <v>4970.104</v>
      </c>
      <c r="D17" s="75">
        <v>1828.641</v>
      </c>
      <c r="E17" s="75">
        <v>6798.745</v>
      </c>
      <c r="F17" s="75">
        <v>6556.041</v>
      </c>
      <c r="G17" s="75">
        <v>5.277</v>
      </c>
      <c r="H17" s="75">
        <v>6561.318</v>
      </c>
      <c r="I17" s="75">
        <v>237.427</v>
      </c>
      <c r="J17" s="75">
        <v>-237.427</v>
      </c>
      <c r="K17" s="75">
        <v>119.8</v>
      </c>
      <c r="L17" s="75">
        <v>-327.227</v>
      </c>
      <c r="M17" s="75">
        <v>248.155</v>
      </c>
      <c r="N17" s="75">
        <v>575.382</v>
      </c>
      <c r="O17" s="75">
        <v>0</v>
      </c>
      <c r="P17" s="75">
        <v>-30</v>
      </c>
      <c r="Q17" s="77">
        <v>0</v>
      </c>
    </row>
    <row r="18" spans="1:17" ht="12">
      <c r="A18" s="211" t="s">
        <v>359</v>
      </c>
      <c r="B18" s="212" t="s">
        <v>360</v>
      </c>
      <c r="C18" s="75">
        <v>1833.539</v>
      </c>
      <c r="D18" s="75">
        <v>1079.436</v>
      </c>
      <c r="E18" s="75">
        <v>2912.975</v>
      </c>
      <c r="F18" s="75">
        <v>2598.22</v>
      </c>
      <c r="G18" s="75">
        <v>1.381</v>
      </c>
      <c r="H18" s="75">
        <v>2599.601</v>
      </c>
      <c r="I18" s="75">
        <v>313.374</v>
      </c>
      <c r="J18" s="75">
        <v>-313.374</v>
      </c>
      <c r="K18" s="75">
        <v>-200</v>
      </c>
      <c r="L18" s="75">
        <v>-113.374</v>
      </c>
      <c r="M18" s="75">
        <v>42.256</v>
      </c>
      <c r="N18" s="75">
        <v>155.63</v>
      </c>
      <c r="O18" s="75">
        <v>0</v>
      </c>
      <c r="P18" s="75">
        <v>0</v>
      </c>
      <c r="Q18" s="77">
        <v>0</v>
      </c>
    </row>
    <row r="19" spans="1:17" ht="12">
      <c r="A19" s="211" t="s">
        <v>361</v>
      </c>
      <c r="B19" s="212" t="s">
        <v>362</v>
      </c>
      <c r="C19" s="75">
        <v>5765.142</v>
      </c>
      <c r="D19" s="75">
        <v>692.524</v>
      </c>
      <c r="E19" s="75">
        <v>6457.666</v>
      </c>
      <c r="F19" s="75">
        <v>4082.815</v>
      </c>
      <c r="G19" s="75">
        <v>1913.382</v>
      </c>
      <c r="H19" s="75">
        <v>5996.197</v>
      </c>
      <c r="I19" s="75">
        <v>461.469</v>
      </c>
      <c r="J19" s="75">
        <v>-461.469</v>
      </c>
      <c r="K19" s="75">
        <v>0</v>
      </c>
      <c r="L19" s="75">
        <v>-461.469</v>
      </c>
      <c r="M19" s="75">
        <v>55.769</v>
      </c>
      <c r="N19" s="75">
        <v>517.238</v>
      </c>
      <c r="O19" s="75">
        <v>0</v>
      </c>
      <c r="P19" s="75">
        <v>0</v>
      </c>
      <c r="Q19" s="77">
        <v>0</v>
      </c>
    </row>
    <row r="20" spans="1:17" ht="12" hidden="1">
      <c r="A20" s="213" t="s">
        <v>363</v>
      </c>
      <c r="B20" s="212" t="s">
        <v>364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>
        <v>0</v>
      </c>
      <c r="Q20" s="77"/>
    </row>
    <row r="21" spans="1:17" ht="12" hidden="1">
      <c r="A21" s="213" t="s">
        <v>365</v>
      </c>
      <c r="B21" s="212" t="s">
        <v>366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>
        <v>0</v>
      </c>
      <c r="Q21" s="77"/>
    </row>
    <row r="22" spans="1:17" ht="12" hidden="1">
      <c r="A22" s="213" t="s">
        <v>367</v>
      </c>
      <c r="B22" s="212" t="s">
        <v>368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>
        <v>0</v>
      </c>
      <c r="Q22" s="77"/>
    </row>
    <row r="23" spans="1:17" ht="12" hidden="1">
      <c r="A23" s="213" t="s">
        <v>369</v>
      </c>
      <c r="B23" s="212" t="s">
        <v>370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>
        <v>0</v>
      </c>
      <c r="Q23" s="77"/>
    </row>
    <row r="24" spans="1:17" ht="12" hidden="1">
      <c r="A24" s="213" t="s">
        <v>371</v>
      </c>
      <c r="B24" s="212" t="s">
        <v>372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>
        <v>2.608</v>
      </c>
      <c r="Q24" s="77"/>
    </row>
    <row r="25" spans="1:17" ht="12" hidden="1">
      <c r="A25" s="213" t="s">
        <v>373</v>
      </c>
      <c r="B25" s="212" t="s">
        <v>374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>
        <v>-4.656</v>
      </c>
      <c r="Q25" s="77"/>
    </row>
    <row r="26" spans="1:17" ht="12" hidden="1">
      <c r="A26" s="213" t="s">
        <v>375</v>
      </c>
      <c r="B26" s="212" t="s">
        <v>376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>
        <v>36.036</v>
      </c>
      <c r="Q26" s="77"/>
    </row>
    <row r="27" spans="1:17" ht="12" hidden="1">
      <c r="A27" s="213" t="s">
        <v>377</v>
      </c>
      <c r="B27" s="212" t="s">
        <v>378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>
        <v>0</v>
      </c>
      <c r="Q27" s="77"/>
    </row>
    <row r="28" spans="1:17" ht="12" hidden="1">
      <c r="A28" s="213" t="s">
        <v>379</v>
      </c>
      <c r="B28" s="212" t="s">
        <v>380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>
        <v>0</v>
      </c>
      <c r="Q28" s="77"/>
    </row>
    <row r="29" spans="1:17" ht="12" hidden="1">
      <c r="A29" s="213" t="s">
        <v>381</v>
      </c>
      <c r="B29" s="212" t="s">
        <v>382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>
        <v>0</v>
      </c>
      <c r="Q29" s="77"/>
    </row>
    <row r="30" spans="1:17" ht="12" hidden="1">
      <c r="A30" s="213" t="s">
        <v>383</v>
      </c>
      <c r="B30" s="212" t="s">
        <v>384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>
        <v>0</v>
      </c>
      <c r="Q30" s="77"/>
    </row>
    <row r="31" spans="1:17" ht="12" hidden="1">
      <c r="A31" s="213" t="s">
        <v>385</v>
      </c>
      <c r="B31" s="212" t="s">
        <v>386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>
        <v>0</v>
      </c>
      <c r="Q31" s="77"/>
    </row>
    <row r="32" spans="1:17" ht="12" hidden="1">
      <c r="A32" s="213" t="s">
        <v>387</v>
      </c>
      <c r="B32" s="212" t="s">
        <v>388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>
        <v>0</v>
      </c>
      <c r="Q32" s="77"/>
    </row>
    <row r="33" spans="1:17" ht="12" hidden="1">
      <c r="A33" s="213" t="s">
        <v>389</v>
      </c>
      <c r="B33" s="212" t="s">
        <v>390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>
        <v>0</v>
      </c>
      <c r="Q33" s="77"/>
    </row>
    <row r="34" spans="1:17" ht="12" hidden="1">
      <c r="A34" s="213" t="s">
        <v>391</v>
      </c>
      <c r="B34" s="212" t="s">
        <v>392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>
        <v>0</v>
      </c>
      <c r="Q34" s="77"/>
    </row>
    <row r="35" spans="1:17" ht="12" hidden="1">
      <c r="A35" s="213" t="s">
        <v>393</v>
      </c>
      <c r="B35" s="212" t="s">
        <v>394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>
        <v>0</v>
      </c>
      <c r="Q35" s="77"/>
    </row>
    <row r="36" spans="1:17" ht="12" hidden="1">
      <c r="A36" s="213" t="s">
        <v>395</v>
      </c>
      <c r="B36" s="212" t="s">
        <v>396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>
        <v>0</v>
      </c>
      <c r="Q36" s="77"/>
    </row>
    <row r="37" spans="1:17" ht="12" hidden="1">
      <c r="A37" s="213" t="s">
        <v>397</v>
      </c>
      <c r="B37" s="212" t="s">
        <v>398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>
        <v>22.777</v>
      </c>
      <c r="Q37" s="77"/>
    </row>
    <row r="38" spans="1:17" ht="12" hidden="1">
      <c r="A38" s="213" t="s">
        <v>399</v>
      </c>
      <c r="B38" s="212" t="s">
        <v>400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>
        <v>8.68</v>
      </c>
      <c r="Q38" s="77"/>
    </row>
    <row r="39" spans="1:17" ht="12" hidden="1">
      <c r="A39" s="213" t="s">
        <v>401</v>
      </c>
      <c r="B39" s="212" t="s">
        <v>402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>
        <v>9.204</v>
      </c>
      <c r="Q39" s="77"/>
    </row>
    <row r="40" spans="1:17" ht="12" hidden="1">
      <c r="A40" s="213" t="s">
        <v>403</v>
      </c>
      <c r="B40" s="212" t="s">
        <v>404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>
        <v>0</v>
      </c>
      <c r="Q40" s="77"/>
    </row>
    <row r="41" spans="1:17" ht="12" hidden="1">
      <c r="A41" s="213" t="s">
        <v>405</v>
      </c>
      <c r="B41" s="212" t="s">
        <v>406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>
        <v>0</v>
      </c>
      <c r="Q41" s="77"/>
    </row>
    <row r="42" spans="1:17" ht="12" hidden="1">
      <c r="A42" s="213" t="s">
        <v>407</v>
      </c>
      <c r="B42" s="212" t="s">
        <v>408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>
        <v>0</v>
      </c>
      <c r="Q42" s="77"/>
    </row>
    <row r="43" spans="1:17" ht="12" hidden="1">
      <c r="A43" s="213" t="s">
        <v>409</v>
      </c>
      <c r="B43" s="212" t="s">
        <v>410</v>
      </c>
      <c r="C43" s="75">
        <f aca="true" t="shared" si="0" ref="C43:Q43">SUM(C10:C16)</f>
        <v>78458.925</v>
      </c>
      <c r="D43" s="75">
        <f t="shared" si="0"/>
        <v>19586.980000000003</v>
      </c>
      <c r="E43" s="75">
        <f t="shared" si="0"/>
        <v>98045.90500000001</v>
      </c>
      <c r="F43" s="75">
        <f t="shared" si="0"/>
        <v>81771.462</v>
      </c>
      <c r="G43" s="75">
        <f t="shared" si="0"/>
        <v>11617.057</v>
      </c>
      <c r="H43" s="75">
        <f t="shared" si="0"/>
        <v>93388.519</v>
      </c>
      <c r="I43" s="75">
        <f t="shared" si="0"/>
        <v>4657.3859999999995</v>
      </c>
      <c r="J43" s="75">
        <f t="shared" si="0"/>
        <v>-4657.3859999999995</v>
      </c>
      <c r="K43" s="75">
        <f t="shared" si="0"/>
        <v>-1258.5</v>
      </c>
      <c r="L43" s="75">
        <f t="shared" si="0"/>
        <v>-4157.562999999999</v>
      </c>
      <c r="M43" s="75">
        <f t="shared" si="0"/>
        <v>6647.782</v>
      </c>
      <c r="N43" s="75">
        <f t="shared" si="0"/>
        <v>10805.345</v>
      </c>
      <c r="O43" s="75">
        <f t="shared" si="0"/>
        <v>0</v>
      </c>
      <c r="P43" s="75">
        <f t="shared" si="0"/>
        <v>27.993000000000002</v>
      </c>
      <c r="Q43" s="77">
        <f t="shared" si="0"/>
        <v>730.684</v>
      </c>
    </row>
    <row r="44" spans="1:17" ht="12" hidden="1">
      <c r="A44" s="213" t="s">
        <v>411</v>
      </c>
      <c r="B44" s="212" t="s">
        <v>412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7"/>
    </row>
    <row r="45" spans="1:17" ht="12" hidden="1">
      <c r="A45" s="213" t="s">
        <v>413</v>
      </c>
      <c r="B45" s="212" t="s">
        <v>414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7"/>
    </row>
    <row r="46" spans="1:17" ht="12.75">
      <c r="A46" s="205" t="s">
        <v>415</v>
      </c>
      <c r="B46" s="206"/>
      <c r="C46" s="75">
        <f aca="true" t="shared" si="1" ref="C46:Q46">SUM(C13:C19)</f>
        <v>86805.69200000001</v>
      </c>
      <c r="D46" s="75">
        <f t="shared" si="1"/>
        <v>21803.231000000003</v>
      </c>
      <c r="E46" s="75">
        <f t="shared" si="1"/>
        <v>108608.923</v>
      </c>
      <c r="F46" s="75">
        <f t="shared" si="1"/>
        <v>90230.016</v>
      </c>
      <c r="G46" s="75">
        <f t="shared" si="1"/>
        <v>13046.592</v>
      </c>
      <c r="H46" s="75">
        <f t="shared" si="1"/>
        <v>103276.608</v>
      </c>
      <c r="I46" s="75">
        <f t="shared" si="1"/>
        <v>5332.314999999999</v>
      </c>
      <c r="J46" s="75">
        <f t="shared" si="1"/>
        <v>-5332.314999999999</v>
      </c>
      <c r="K46" s="75">
        <f t="shared" si="1"/>
        <v>-1138.7</v>
      </c>
      <c r="L46" s="75">
        <f t="shared" si="1"/>
        <v>-4952.344999999999</v>
      </c>
      <c r="M46" s="75">
        <f t="shared" si="1"/>
        <v>6681.651000000001</v>
      </c>
      <c r="N46" s="75">
        <f t="shared" si="1"/>
        <v>11633.995999999997</v>
      </c>
      <c r="O46" s="75">
        <f t="shared" si="1"/>
        <v>0</v>
      </c>
      <c r="P46" s="75">
        <f t="shared" si="1"/>
        <v>8.067</v>
      </c>
      <c r="Q46" s="77">
        <f t="shared" si="1"/>
        <v>750.663</v>
      </c>
    </row>
    <row r="47" spans="1:17" ht="12" customHeight="1" hidden="1">
      <c r="A47" s="213" t="s">
        <v>416</v>
      </c>
      <c r="B47" s="206"/>
      <c r="C47" s="214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6"/>
    </row>
    <row r="48" spans="1:17" ht="10.5" hidden="1">
      <c r="A48" s="213" t="s">
        <v>69</v>
      </c>
      <c r="B48" s="208"/>
      <c r="C48" s="95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217"/>
    </row>
    <row r="49" spans="1:17" ht="10.5" hidden="1">
      <c r="A49" s="213"/>
      <c r="B49" s="210" t="s">
        <v>348</v>
      </c>
      <c r="C49" s="95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217"/>
    </row>
    <row r="50" spans="1:17" ht="10.5" hidden="1">
      <c r="A50" s="213" t="s">
        <v>349</v>
      </c>
      <c r="B50" s="208" t="s">
        <v>350</v>
      </c>
      <c r="C50" s="95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217"/>
    </row>
    <row r="51" spans="1:17" ht="10.5" hidden="1">
      <c r="A51" s="213" t="s">
        <v>351</v>
      </c>
      <c r="B51" s="212" t="s">
        <v>352</v>
      </c>
      <c r="C51" s="95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217"/>
    </row>
    <row r="52" spans="1:17" ht="10.5" hidden="1">
      <c r="A52" s="213" t="s">
        <v>353</v>
      </c>
      <c r="B52" s="212" t="s">
        <v>354</v>
      </c>
      <c r="C52" s="95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217"/>
    </row>
    <row r="53" spans="1:17" ht="10.5" hidden="1">
      <c r="A53" s="213" t="s">
        <v>355</v>
      </c>
      <c r="B53" s="212" t="s">
        <v>356</v>
      </c>
      <c r="C53" s="95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217"/>
    </row>
    <row r="54" spans="1:17" ht="12.75" hidden="1">
      <c r="A54" s="213" t="s">
        <v>357</v>
      </c>
      <c r="B54" s="212" t="s">
        <v>358</v>
      </c>
      <c r="C54" s="218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20"/>
    </row>
    <row r="55" spans="1:17" ht="10.5" hidden="1">
      <c r="A55" s="213" t="s">
        <v>359</v>
      </c>
      <c r="B55" s="212" t="s">
        <v>360</v>
      </c>
      <c r="C55" s="58">
        <v>768.254</v>
      </c>
      <c r="D55" s="58">
        <v>775.04</v>
      </c>
      <c r="E55" s="58">
        <v>1543.294</v>
      </c>
      <c r="F55" s="58">
        <v>1283.911</v>
      </c>
      <c r="G55" s="58">
        <v>111.87</v>
      </c>
      <c r="H55" s="58">
        <v>1395.781</v>
      </c>
      <c r="I55" s="58">
        <v>147.513</v>
      </c>
      <c r="J55" s="58">
        <v>-147.513</v>
      </c>
      <c r="K55" s="58">
        <v>29.83</v>
      </c>
      <c r="L55" s="58">
        <v>-162.847</v>
      </c>
      <c r="M55" s="58">
        <v>184.236</v>
      </c>
      <c r="N55" s="58">
        <v>347.083</v>
      </c>
      <c r="O55" s="58">
        <v>-9.528</v>
      </c>
      <c r="P55" s="58">
        <v>0</v>
      </c>
      <c r="Q55" s="60">
        <v>-4.968</v>
      </c>
    </row>
    <row r="56" spans="1:17" ht="10.5" hidden="1">
      <c r="A56" s="213" t="s">
        <v>361</v>
      </c>
      <c r="B56" s="212" t="s">
        <v>362</v>
      </c>
      <c r="C56" s="58">
        <v>425.906</v>
      </c>
      <c r="D56" s="58">
        <v>537.955</v>
      </c>
      <c r="E56" s="58">
        <v>963.861</v>
      </c>
      <c r="F56" s="58">
        <v>897.71</v>
      </c>
      <c r="G56" s="58">
        <v>9.338</v>
      </c>
      <c r="H56" s="58">
        <v>907.048</v>
      </c>
      <c r="I56" s="58">
        <v>56.813</v>
      </c>
      <c r="J56" s="58">
        <v>-56.813</v>
      </c>
      <c r="K56" s="58">
        <v>-1.305</v>
      </c>
      <c r="L56" s="58">
        <v>-62.308</v>
      </c>
      <c r="M56" s="58">
        <v>118.102</v>
      </c>
      <c r="N56" s="58">
        <v>180.41</v>
      </c>
      <c r="O56" s="58">
        <v>0</v>
      </c>
      <c r="P56" s="58">
        <v>6.8</v>
      </c>
      <c r="Q56" s="60">
        <v>0</v>
      </c>
    </row>
    <row r="57" spans="1:17" s="222" customFormat="1" ht="12.75">
      <c r="A57" s="205" t="s">
        <v>416</v>
      </c>
      <c r="B57" s="221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60"/>
    </row>
    <row r="58" spans="1:17" ht="12">
      <c r="A58" s="211" t="s">
        <v>363</v>
      </c>
      <c r="B58" s="212" t="s">
        <v>364</v>
      </c>
      <c r="C58" s="75">
        <v>1875.203</v>
      </c>
      <c r="D58" s="75">
        <v>2002.099</v>
      </c>
      <c r="E58" s="75">
        <v>3877.302</v>
      </c>
      <c r="F58" s="75">
        <v>3405.966</v>
      </c>
      <c r="G58" s="75">
        <v>239.359</v>
      </c>
      <c r="H58" s="75">
        <v>3645.325</v>
      </c>
      <c r="I58" s="75">
        <v>231.977</v>
      </c>
      <c r="J58" s="75">
        <v>-231.977</v>
      </c>
      <c r="K58" s="75">
        <v>-18.01</v>
      </c>
      <c r="L58" s="75">
        <v>-192.263</v>
      </c>
      <c r="M58" s="75">
        <v>184.236</v>
      </c>
      <c r="N58" s="75">
        <v>376.499</v>
      </c>
      <c r="O58" s="75">
        <v>-16.736</v>
      </c>
      <c r="P58" s="75">
        <v>0</v>
      </c>
      <c r="Q58" s="77">
        <v>-4.968</v>
      </c>
    </row>
    <row r="59" spans="1:17" ht="12">
      <c r="A59" s="211" t="s">
        <v>365</v>
      </c>
      <c r="B59" s="212" t="s">
        <v>366</v>
      </c>
      <c r="C59" s="75">
        <v>960.548</v>
      </c>
      <c r="D59" s="75">
        <v>1347.504</v>
      </c>
      <c r="E59" s="75">
        <v>2308.052</v>
      </c>
      <c r="F59" s="75">
        <v>2339.746</v>
      </c>
      <c r="G59" s="75">
        <v>31.268</v>
      </c>
      <c r="H59" s="75">
        <v>2371.014</v>
      </c>
      <c r="I59" s="75">
        <v>-62.962</v>
      </c>
      <c r="J59" s="75">
        <v>62.962</v>
      </c>
      <c r="K59" s="75">
        <v>53.89</v>
      </c>
      <c r="L59" s="75">
        <v>-21.043</v>
      </c>
      <c r="M59" s="75">
        <v>118.102</v>
      </c>
      <c r="N59" s="75">
        <v>139.145</v>
      </c>
      <c r="O59" s="75">
        <v>0</v>
      </c>
      <c r="P59" s="75">
        <v>5.8</v>
      </c>
      <c r="Q59" s="60">
        <v>24.315</v>
      </c>
    </row>
    <row r="60" spans="1:17" ht="12">
      <c r="A60" s="211" t="s">
        <v>367</v>
      </c>
      <c r="B60" s="212" t="s">
        <v>368</v>
      </c>
      <c r="C60" s="75">
        <v>938.397</v>
      </c>
      <c r="D60" s="75">
        <v>1623.602</v>
      </c>
      <c r="E60" s="75">
        <v>2561.999</v>
      </c>
      <c r="F60" s="75">
        <v>2489.873</v>
      </c>
      <c r="G60" s="75">
        <v>59.404</v>
      </c>
      <c r="H60" s="75">
        <v>2549.277</v>
      </c>
      <c r="I60" s="75">
        <v>12.722</v>
      </c>
      <c r="J60" s="75">
        <v>-12.722</v>
      </c>
      <c r="K60" s="75">
        <v>0</v>
      </c>
      <c r="L60" s="75">
        <v>-17.99</v>
      </c>
      <c r="M60" s="75">
        <v>86.449</v>
      </c>
      <c r="N60" s="75">
        <v>104.439</v>
      </c>
      <c r="O60" s="75">
        <v>0</v>
      </c>
      <c r="P60" s="75">
        <v>5.268</v>
      </c>
      <c r="Q60" s="60">
        <v>0</v>
      </c>
    </row>
    <row r="61" spans="1:17" ht="12">
      <c r="A61" s="211" t="s">
        <v>369</v>
      </c>
      <c r="B61" s="212" t="s">
        <v>370</v>
      </c>
      <c r="C61" s="75">
        <v>2033.637</v>
      </c>
      <c r="D61" s="75">
        <v>2205.049</v>
      </c>
      <c r="E61" s="75">
        <v>4238.686</v>
      </c>
      <c r="F61" s="75">
        <v>4046.034</v>
      </c>
      <c r="G61" s="75">
        <v>134.908</v>
      </c>
      <c r="H61" s="75">
        <v>4180.942</v>
      </c>
      <c r="I61" s="75">
        <v>57.744</v>
      </c>
      <c r="J61" s="75">
        <v>-57.744</v>
      </c>
      <c r="K61" s="75">
        <v>240.764</v>
      </c>
      <c r="L61" s="75">
        <v>-298.508</v>
      </c>
      <c r="M61" s="75">
        <v>208.495</v>
      </c>
      <c r="N61" s="75">
        <v>507.003</v>
      </c>
      <c r="O61" s="75">
        <v>0</v>
      </c>
      <c r="P61" s="75">
        <v>0</v>
      </c>
      <c r="Q61" s="60">
        <v>0</v>
      </c>
    </row>
    <row r="62" spans="1:17" ht="12">
      <c r="A62" s="211" t="s">
        <v>371</v>
      </c>
      <c r="B62" s="212" t="s">
        <v>372</v>
      </c>
      <c r="C62" s="75">
        <v>2771.87</v>
      </c>
      <c r="D62" s="75">
        <v>2867.8</v>
      </c>
      <c r="E62" s="75">
        <v>5639.67</v>
      </c>
      <c r="F62" s="75">
        <v>5561.393</v>
      </c>
      <c r="G62" s="75">
        <v>57.782</v>
      </c>
      <c r="H62" s="75">
        <v>5619.175</v>
      </c>
      <c r="I62" s="75">
        <v>20.495</v>
      </c>
      <c r="J62" s="75">
        <v>-20.495</v>
      </c>
      <c r="K62" s="75">
        <v>-4.4</v>
      </c>
      <c r="L62" s="75">
        <v>-55.876</v>
      </c>
      <c r="M62" s="75">
        <v>192.25</v>
      </c>
      <c r="N62" s="75">
        <v>248.126</v>
      </c>
      <c r="O62" s="75">
        <v>-6.362</v>
      </c>
      <c r="P62" s="75">
        <v>0</v>
      </c>
      <c r="Q62" s="77">
        <v>46.143</v>
      </c>
    </row>
    <row r="63" spans="1:17" ht="12">
      <c r="A63" s="211" t="s">
        <v>373</v>
      </c>
      <c r="B63" s="212" t="s">
        <v>374</v>
      </c>
      <c r="C63" s="75">
        <v>2015.901</v>
      </c>
      <c r="D63" s="75">
        <v>1863.953</v>
      </c>
      <c r="E63" s="75">
        <v>3879.854</v>
      </c>
      <c r="F63" s="75">
        <v>3644.567</v>
      </c>
      <c r="G63" s="75">
        <v>214.752</v>
      </c>
      <c r="H63" s="75">
        <v>3859.319</v>
      </c>
      <c r="I63" s="75">
        <v>20.535</v>
      </c>
      <c r="J63" s="75">
        <v>-20.535</v>
      </c>
      <c r="K63" s="75">
        <v>164.742</v>
      </c>
      <c r="L63" s="75">
        <v>-178.84</v>
      </c>
      <c r="M63" s="75">
        <v>278.735</v>
      </c>
      <c r="N63" s="75">
        <v>457.575</v>
      </c>
      <c r="O63" s="75">
        <v>0</v>
      </c>
      <c r="P63" s="75">
        <v>0</v>
      </c>
      <c r="Q63" s="60">
        <v>-6.437</v>
      </c>
    </row>
    <row r="64" spans="1:17" ht="12">
      <c r="A64" s="211" t="s">
        <v>375</v>
      </c>
      <c r="B64" s="212" t="s">
        <v>376</v>
      </c>
      <c r="C64" s="75">
        <v>1889.111</v>
      </c>
      <c r="D64" s="75">
        <v>1550.165</v>
      </c>
      <c r="E64" s="75">
        <v>3439.276</v>
      </c>
      <c r="F64" s="75">
        <v>3243.756</v>
      </c>
      <c r="G64" s="75">
        <v>151.686</v>
      </c>
      <c r="H64" s="75">
        <v>3395.442</v>
      </c>
      <c r="I64" s="75">
        <v>43.834</v>
      </c>
      <c r="J64" s="75">
        <v>-43.834</v>
      </c>
      <c r="K64" s="75">
        <v>33.485</v>
      </c>
      <c r="L64" s="75">
        <v>-74.932</v>
      </c>
      <c r="M64" s="75">
        <v>287.781</v>
      </c>
      <c r="N64" s="75">
        <v>362.713</v>
      </c>
      <c r="O64" s="75">
        <v>0</v>
      </c>
      <c r="P64" s="75">
        <v>0</v>
      </c>
      <c r="Q64" s="60">
        <v>-2.387</v>
      </c>
    </row>
    <row r="65" spans="1:17" ht="12">
      <c r="A65" s="211" t="s">
        <v>377</v>
      </c>
      <c r="B65" s="212" t="s">
        <v>378</v>
      </c>
      <c r="C65" s="75">
        <v>1213.842</v>
      </c>
      <c r="D65" s="75">
        <v>1226.272</v>
      </c>
      <c r="E65" s="75">
        <v>2440.114</v>
      </c>
      <c r="F65" s="75">
        <v>2187.508</v>
      </c>
      <c r="G65" s="75">
        <v>44.762</v>
      </c>
      <c r="H65" s="75">
        <v>2232.27</v>
      </c>
      <c r="I65" s="75">
        <v>207.844</v>
      </c>
      <c r="J65" s="75">
        <v>-207.844</v>
      </c>
      <c r="K65" s="75">
        <v>-45.304</v>
      </c>
      <c r="L65" s="75">
        <v>-162.54</v>
      </c>
      <c r="M65" s="75">
        <v>56.326</v>
      </c>
      <c r="N65" s="75">
        <v>218.866</v>
      </c>
      <c r="O65" s="75">
        <v>0</v>
      </c>
      <c r="P65" s="75">
        <v>0</v>
      </c>
      <c r="Q65" s="60">
        <v>0</v>
      </c>
    </row>
    <row r="66" spans="1:17" ht="12">
      <c r="A66" s="211" t="s">
        <v>379</v>
      </c>
      <c r="B66" s="212" t="s">
        <v>380</v>
      </c>
      <c r="C66" s="75">
        <v>1548.795</v>
      </c>
      <c r="D66" s="75">
        <v>1475.618</v>
      </c>
      <c r="E66" s="75">
        <v>3024.413</v>
      </c>
      <c r="F66" s="75">
        <v>2933.457</v>
      </c>
      <c r="G66" s="75">
        <v>111.147</v>
      </c>
      <c r="H66" s="75">
        <v>3044.604</v>
      </c>
      <c r="I66" s="75">
        <v>-20.191</v>
      </c>
      <c r="J66" s="75">
        <v>20.191</v>
      </c>
      <c r="K66" s="75">
        <v>3.376</v>
      </c>
      <c r="L66" s="75">
        <v>34.317</v>
      </c>
      <c r="M66" s="75">
        <v>183.126</v>
      </c>
      <c r="N66" s="75">
        <v>148.809</v>
      </c>
      <c r="O66" s="75">
        <v>-16</v>
      </c>
      <c r="P66" s="75">
        <v>-1.502</v>
      </c>
      <c r="Q66" s="60">
        <v>0</v>
      </c>
    </row>
    <row r="67" spans="1:17" ht="12">
      <c r="A67" s="211" t="s">
        <v>381</v>
      </c>
      <c r="B67" s="212" t="s">
        <v>382</v>
      </c>
      <c r="C67" s="75">
        <v>1925.729</v>
      </c>
      <c r="D67" s="75">
        <v>2264.165</v>
      </c>
      <c r="E67" s="75">
        <v>4189.894</v>
      </c>
      <c r="F67" s="75">
        <v>4154.625</v>
      </c>
      <c r="G67" s="75">
        <v>60.606</v>
      </c>
      <c r="H67" s="75">
        <v>4215.231</v>
      </c>
      <c r="I67" s="75">
        <v>-25.337</v>
      </c>
      <c r="J67" s="75">
        <v>25.337</v>
      </c>
      <c r="K67" s="75">
        <v>114.29</v>
      </c>
      <c r="L67" s="75">
        <v>-82.959</v>
      </c>
      <c r="M67" s="75">
        <v>201.016</v>
      </c>
      <c r="N67" s="75">
        <v>283.975</v>
      </c>
      <c r="O67" s="75">
        <v>0</v>
      </c>
      <c r="P67" s="75">
        <v>-5.994</v>
      </c>
      <c r="Q67" s="60">
        <v>0</v>
      </c>
    </row>
    <row r="68" spans="1:17" ht="12">
      <c r="A68" s="211" t="s">
        <v>383</v>
      </c>
      <c r="B68" s="212" t="s">
        <v>384</v>
      </c>
      <c r="C68" s="75">
        <v>957.759</v>
      </c>
      <c r="D68" s="75">
        <v>1693.327</v>
      </c>
      <c r="E68" s="75">
        <v>2651.086</v>
      </c>
      <c r="F68" s="75">
        <v>2643.815</v>
      </c>
      <c r="G68" s="75">
        <v>5.967</v>
      </c>
      <c r="H68" s="75">
        <v>2649.782</v>
      </c>
      <c r="I68" s="75">
        <v>1.304</v>
      </c>
      <c r="J68" s="75">
        <v>-1.304</v>
      </c>
      <c r="K68" s="75">
        <v>158.568</v>
      </c>
      <c r="L68" s="75">
        <v>-67.722</v>
      </c>
      <c r="M68" s="75">
        <v>157.538</v>
      </c>
      <c r="N68" s="75">
        <v>225.26</v>
      </c>
      <c r="O68" s="75">
        <v>-98</v>
      </c>
      <c r="P68" s="75">
        <v>5.85</v>
      </c>
      <c r="Q68" s="60">
        <v>0</v>
      </c>
    </row>
    <row r="69" spans="1:17" ht="12">
      <c r="A69" s="211" t="s">
        <v>385</v>
      </c>
      <c r="B69" s="212" t="s">
        <v>386</v>
      </c>
      <c r="C69" s="75">
        <v>2030.891</v>
      </c>
      <c r="D69" s="75">
        <v>1766.595</v>
      </c>
      <c r="E69" s="75">
        <v>3797.486</v>
      </c>
      <c r="F69" s="75">
        <v>3572.137</v>
      </c>
      <c r="G69" s="75">
        <v>81.89</v>
      </c>
      <c r="H69" s="75">
        <v>3654.027</v>
      </c>
      <c r="I69" s="75">
        <v>143.459</v>
      </c>
      <c r="J69" s="75">
        <v>-143.459</v>
      </c>
      <c r="K69" s="75">
        <v>-0.5</v>
      </c>
      <c r="L69" s="75">
        <v>-142.959</v>
      </c>
      <c r="M69" s="75">
        <v>129.025</v>
      </c>
      <c r="N69" s="75">
        <v>271.984</v>
      </c>
      <c r="O69" s="75">
        <v>0</v>
      </c>
      <c r="P69" s="75">
        <v>0</v>
      </c>
      <c r="Q69" s="60">
        <v>0</v>
      </c>
    </row>
    <row r="70" spans="1:17" ht="12">
      <c r="A70" s="211" t="s">
        <v>387</v>
      </c>
      <c r="B70" s="212" t="s">
        <v>388</v>
      </c>
      <c r="C70" s="75">
        <v>1813.62</v>
      </c>
      <c r="D70" s="75">
        <v>1919.789</v>
      </c>
      <c r="E70" s="75">
        <v>3733.409</v>
      </c>
      <c r="F70" s="75">
        <v>3576.961</v>
      </c>
      <c r="G70" s="75">
        <v>102.153</v>
      </c>
      <c r="H70" s="75">
        <v>3679.114</v>
      </c>
      <c r="I70" s="75">
        <v>54.295</v>
      </c>
      <c r="J70" s="75">
        <v>-54.295</v>
      </c>
      <c r="K70" s="75">
        <v>143.6</v>
      </c>
      <c r="L70" s="75">
        <v>-196.837</v>
      </c>
      <c r="M70" s="75">
        <v>124.169</v>
      </c>
      <c r="N70" s="75">
        <v>321.006</v>
      </c>
      <c r="O70" s="75">
        <v>0</v>
      </c>
      <c r="P70" s="75">
        <v>0</v>
      </c>
      <c r="Q70" s="60">
        <v>-1.058</v>
      </c>
    </row>
    <row r="71" spans="1:17" ht="12">
      <c r="A71" s="211" t="s">
        <v>389</v>
      </c>
      <c r="B71" s="212" t="s">
        <v>390</v>
      </c>
      <c r="C71" s="75">
        <v>1556.77</v>
      </c>
      <c r="D71" s="75">
        <v>1749.753</v>
      </c>
      <c r="E71" s="75">
        <v>3306.523</v>
      </c>
      <c r="F71" s="75">
        <v>3157.702</v>
      </c>
      <c r="G71" s="75">
        <v>174.274</v>
      </c>
      <c r="H71" s="75">
        <v>3331.976</v>
      </c>
      <c r="I71" s="75">
        <v>-25.453</v>
      </c>
      <c r="J71" s="75">
        <v>25.453</v>
      </c>
      <c r="K71" s="75">
        <v>167.835</v>
      </c>
      <c r="L71" s="75">
        <v>-141.542</v>
      </c>
      <c r="M71" s="75">
        <v>163.561</v>
      </c>
      <c r="N71" s="75">
        <v>305.103</v>
      </c>
      <c r="O71" s="75">
        <v>0</v>
      </c>
      <c r="P71" s="75">
        <v>0</v>
      </c>
      <c r="Q71" s="60">
        <v>-0.84</v>
      </c>
    </row>
    <row r="72" spans="1:17" ht="12">
      <c r="A72" s="211" t="s">
        <v>391</v>
      </c>
      <c r="B72" s="212" t="s">
        <v>392</v>
      </c>
      <c r="C72" s="75">
        <v>1106.512</v>
      </c>
      <c r="D72" s="75">
        <v>1635.349</v>
      </c>
      <c r="E72" s="75">
        <v>2741.861</v>
      </c>
      <c r="F72" s="75">
        <v>2478.419</v>
      </c>
      <c r="G72" s="75">
        <v>131.595</v>
      </c>
      <c r="H72" s="75">
        <v>2610.014</v>
      </c>
      <c r="I72" s="75">
        <v>131.847</v>
      </c>
      <c r="J72" s="75">
        <v>-131.847</v>
      </c>
      <c r="K72" s="75">
        <v>-65.39</v>
      </c>
      <c r="L72" s="75">
        <v>-66.457</v>
      </c>
      <c r="M72" s="75">
        <v>145.447</v>
      </c>
      <c r="N72" s="75">
        <v>211.904</v>
      </c>
      <c r="O72" s="75">
        <v>0</v>
      </c>
      <c r="P72" s="75">
        <v>0</v>
      </c>
      <c r="Q72" s="60">
        <v>0</v>
      </c>
    </row>
    <row r="73" spans="1:17" ht="12">
      <c r="A73" s="211" t="s">
        <v>393</v>
      </c>
      <c r="B73" s="212" t="s">
        <v>394</v>
      </c>
      <c r="C73" s="75">
        <v>1784.289</v>
      </c>
      <c r="D73" s="75">
        <v>2073.953</v>
      </c>
      <c r="E73" s="75">
        <v>3858.242</v>
      </c>
      <c r="F73" s="75">
        <v>3613.24</v>
      </c>
      <c r="G73" s="75">
        <v>133.068</v>
      </c>
      <c r="H73" s="75">
        <v>3746.308</v>
      </c>
      <c r="I73" s="75">
        <v>111.934</v>
      </c>
      <c r="J73" s="75">
        <v>-111.934</v>
      </c>
      <c r="K73" s="75">
        <v>69.165</v>
      </c>
      <c r="L73" s="75">
        <v>-148.919</v>
      </c>
      <c r="M73" s="75">
        <v>201.481</v>
      </c>
      <c r="N73" s="75">
        <v>350.4</v>
      </c>
      <c r="O73" s="75">
        <v>-32.18</v>
      </c>
      <c r="P73" s="75">
        <v>0</v>
      </c>
      <c r="Q73" s="60">
        <v>0</v>
      </c>
    </row>
    <row r="74" spans="1:17" ht="12">
      <c r="A74" s="211" t="s">
        <v>395</v>
      </c>
      <c r="B74" s="212" t="s">
        <v>396</v>
      </c>
      <c r="C74" s="75">
        <v>2701.677</v>
      </c>
      <c r="D74" s="75">
        <v>2099.838</v>
      </c>
      <c r="E74" s="75">
        <v>4801.515</v>
      </c>
      <c r="F74" s="75">
        <v>4841.034</v>
      </c>
      <c r="G74" s="75">
        <v>155.798</v>
      </c>
      <c r="H74" s="75">
        <v>4996.832</v>
      </c>
      <c r="I74" s="75">
        <v>-195.317</v>
      </c>
      <c r="J74" s="75">
        <v>195.317</v>
      </c>
      <c r="K74" s="75">
        <v>589.19</v>
      </c>
      <c r="L74" s="75">
        <v>-388.187</v>
      </c>
      <c r="M74" s="75">
        <v>277.183</v>
      </c>
      <c r="N74" s="75">
        <v>665.37</v>
      </c>
      <c r="O74" s="75">
        <v>-5.686</v>
      </c>
      <c r="P74" s="75">
        <v>0</v>
      </c>
      <c r="Q74" s="60">
        <v>0</v>
      </c>
    </row>
    <row r="75" spans="1:17" ht="12">
      <c r="A75" s="211" t="s">
        <v>397</v>
      </c>
      <c r="B75" s="212"/>
      <c r="C75" s="75">
        <v>1097.317</v>
      </c>
      <c r="D75" s="75">
        <v>1987.253</v>
      </c>
      <c r="E75" s="75">
        <v>3084.57</v>
      </c>
      <c r="F75" s="75">
        <v>2801.263</v>
      </c>
      <c r="G75" s="75">
        <v>41.818</v>
      </c>
      <c r="H75" s="75">
        <v>2843.081</v>
      </c>
      <c r="I75" s="75">
        <v>241.489</v>
      </c>
      <c r="J75" s="75">
        <v>-241.489</v>
      </c>
      <c r="K75" s="75">
        <v>-22.81</v>
      </c>
      <c r="L75" s="75">
        <v>-217.468</v>
      </c>
      <c r="M75" s="75">
        <v>142.882</v>
      </c>
      <c r="N75" s="75">
        <v>360.35</v>
      </c>
      <c r="O75" s="75">
        <v>-1.211</v>
      </c>
      <c r="P75" s="75">
        <v>0</v>
      </c>
      <c r="Q75" s="60">
        <v>0</v>
      </c>
    </row>
    <row r="76" spans="1:17" ht="12">
      <c r="A76" s="211" t="s">
        <v>399</v>
      </c>
      <c r="B76" s="212"/>
      <c r="C76" s="75">
        <v>954.07</v>
      </c>
      <c r="D76" s="75">
        <v>2107.787</v>
      </c>
      <c r="E76" s="75">
        <v>3061.857</v>
      </c>
      <c r="F76" s="75">
        <v>2925.915</v>
      </c>
      <c r="G76" s="75">
        <v>91.543</v>
      </c>
      <c r="H76" s="75">
        <v>3017.458</v>
      </c>
      <c r="I76" s="75">
        <v>44.399</v>
      </c>
      <c r="J76" s="75">
        <v>-44.399</v>
      </c>
      <c r="K76" s="75">
        <v>-2</v>
      </c>
      <c r="L76" s="75">
        <v>-15.115</v>
      </c>
      <c r="M76" s="75">
        <v>173.129</v>
      </c>
      <c r="N76" s="75">
        <v>188.244</v>
      </c>
      <c r="O76" s="75">
        <v>-27.284</v>
      </c>
      <c r="P76" s="75">
        <v>0</v>
      </c>
      <c r="Q76" s="60">
        <v>0</v>
      </c>
    </row>
    <row r="77" spans="1:17" ht="12">
      <c r="A77" s="211" t="s">
        <v>401</v>
      </c>
      <c r="B77" s="212" t="s">
        <v>402</v>
      </c>
      <c r="C77" s="75">
        <v>9987.732</v>
      </c>
      <c r="D77" s="75">
        <v>3828.672</v>
      </c>
      <c r="E77" s="75">
        <v>13816.404</v>
      </c>
      <c r="F77" s="75">
        <v>11564.577</v>
      </c>
      <c r="G77" s="75">
        <v>1388.079</v>
      </c>
      <c r="H77" s="75">
        <v>12952.656</v>
      </c>
      <c r="I77" s="75">
        <v>863.748</v>
      </c>
      <c r="J77" s="75">
        <v>-863.748</v>
      </c>
      <c r="K77" s="75">
        <v>-203.501</v>
      </c>
      <c r="L77" s="75">
        <v>-720.756</v>
      </c>
      <c r="M77" s="75">
        <v>787.345</v>
      </c>
      <c r="N77" s="75">
        <v>1508.101</v>
      </c>
      <c r="O77" s="75">
        <v>49.167</v>
      </c>
      <c r="P77" s="75">
        <v>21.7</v>
      </c>
      <c r="Q77" s="77">
        <v>-10.358</v>
      </c>
    </row>
    <row r="78" spans="1:17" ht="12">
      <c r="A78" s="211" t="s">
        <v>403</v>
      </c>
      <c r="B78" s="212" t="s">
        <v>404</v>
      </c>
      <c r="C78" s="75">
        <v>1788.785</v>
      </c>
      <c r="D78" s="75">
        <v>1732.884</v>
      </c>
      <c r="E78" s="75">
        <v>3521.669</v>
      </c>
      <c r="F78" s="75">
        <v>3358.685</v>
      </c>
      <c r="G78" s="75">
        <v>65.928</v>
      </c>
      <c r="H78" s="75">
        <v>3424.613</v>
      </c>
      <c r="I78" s="75">
        <v>97.056</v>
      </c>
      <c r="J78" s="75">
        <v>-97.056</v>
      </c>
      <c r="K78" s="75">
        <v>39.984</v>
      </c>
      <c r="L78" s="75">
        <v>-137.04</v>
      </c>
      <c r="M78" s="75">
        <v>159.185</v>
      </c>
      <c r="N78" s="75">
        <v>296.225</v>
      </c>
      <c r="O78" s="75">
        <v>0</v>
      </c>
      <c r="P78" s="75">
        <v>0</v>
      </c>
      <c r="Q78" s="60">
        <v>0</v>
      </c>
    </row>
    <row r="79" spans="1:17" ht="12">
      <c r="A79" s="211" t="s">
        <v>405</v>
      </c>
      <c r="B79" s="212" t="s">
        <v>406</v>
      </c>
      <c r="C79" s="75">
        <v>2348.62</v>
      </c>
      <c r="D79" s="75">
        <v>2079.678</v>
      </c>
      <c r="E79" s="75">
        <v>4428.298</v>
      </c>
      <c r="F79" s="75">
        <v>4056.025</v>
      </c>
      <c r="G79" s="75">
        <v>102.877</v>
      </c>
      <c r="H79" s="75">
        <v>4158.902</v>
      </c>
      <c r="I79" s="75">
        <v>269.396</v>
      </c>
      <c r="J79" s="75">
        <v>-269.396</v>
      </c>
      <c r="K79" s="75">
        <v>58.158</v>
      </c>
      <c r="L79" s="75">
        <v>-294.529</v>
      </c>
      <c r="M79" s="75">
        <v>158.33</v>
      </c>
      <c r="N79" s="75">
        <v>452.859</v>
      </c>
      <c r="O79" s="75">
        <v>-33.025</v>
      </c>
      <c r="P79" s="75">
        <v>0</v>
      </c>
      <c r="Q79" s="60">
        <v>0</v>
      </c>
    </row>
    <row r="80" spans="1:17" ht="12">
      <c r="A80" s="211" t="s">
        <v>407</v>
      </c>
      <c r="B80" s="212" t="s">
        <v>408</v>
      </c>
      <c r="C80" s="75">
        <v>2574.948</v>
      </c>
      <c r="D80" s="75">
        <v>3039.57</v>
      </c>
      <c r="E80" s="75">
        <v>5614.518</v>
      </c>
      <c r="F80" s="75">
        <v>5447.057</v>
      </c>
      <c r="G80" s="75">
        <v>220.448</v>
      </c>
      <c r="H80" s="75">
        <v>5667.505</v>
      </c>
      <c r="I80" s="75">
        <v>-52.987</v>
      </c>
      <c r="J80" s="75">
        <v>52.987</v>
      </c>
      <c r="K80" s="75">
        <v>444.605</v>
      </c>
      <c r="L80" s="75">
        <v>-376.901</v>
      </c>
      <c r="M80" s="75">
        <v>258.11</v>
      </c>
      <c r="N80" s="75">
        <v>635.011</v>
      </c>
      <c r="O80" s="75">
        <v>-15.489</v>
      </c>
      <c r="P80" s="75">
        <v>0.872</v>
      </c>
      <c r="Q80" s="60">
        <v>0</v>
      </c>
    </row>
    <row r="81" spans="1:17" ht="12">
      <c r="A81" s="211" t="s">
        <v>409</v>
      </c>
      <c r="B81" s="212" t="s">
        <v>410</v>
      </c>
      <c r="C81" s="75">
        <v>1552.777</v>
      </c>
      <c r="D81" s="75">
        <v>1518.909</v>
      </c>
      <c r="E81" s="75">
        <v>3071.686</v>
      </c>
      <c r="F81" s="75">
        <v>2876.648</v>
      </c>
      <c r="G81" s="75">
        <v>108.091</v>
      </c>
      <c r="H81" s="75">
        <v>2984.739</v>
      </c>
      <c r="I81" s="75">
        <v>86.947</v>
      </c>
      <c r="J81" s="75">
        <v>-86.947</v>
      </c>
      <c r="K81" s="75">
        <v>39.18</v>
      </c>
      <c r="L81" s="75">
        <v>-95.627</v>
      </c>
      <c r="M81" s="75">
        <v>165.528</v>
      </c>
      <c r="N81" s="75">
        <v>261.155</v>
      </c>
      <c r="O81" s="75">
        <v>-30.5</v>
      </c>
      <c r="P81" s="75">
        <v>0</v>
      </c>
      <c r="Q81" s="60">
        <v>0</v>
      </c>
    </row>
    <row r="82" spans="1:17" ht="12">
      <c r="A82" s="211" t="s">
        <v>411</v>
      </c>
      <c r="B82" s="212" t="s">
        <v>412</v>
      </c>
      <c r="C82" s="75">
        <v>4929.407</v>
      </c>
      <c r="D82" s="75">
        <v>2503.687</v>
      </c>
      <c r="E82" s="75">
        <v>7433.094</v>
      </c>
      <c r="F82" s="75">
        <v>6700.951</v>
      </c>
      <c r="G82" s="75">
        <v>147.902</v>
      </c>
      <c r="H82" s="75">
        <v>6848.853</v>
      </c>
      <c r="I82" s="75">
        <v>584.241</v>
      </c>
      <c r="J82" s="75">
        <v>-584.241</v>
      </c>
      <c r="K82" s="75">
        <v>-245.3</v>
      </c>
      <c r="L82" s="75">
        <v>-329.095</v>
      </c>
      <c r="M82" s="75">
        <v>219.176</v>
      </c>
      <c r="N82" s="75">
        <v>548.271</v>
      </c>
      <c r="O82" s="75">
        <v>-4.164</v>
      </c>
      <c r="P82" s="75">
        <v>0</v>
      </c>
      <c r="Q82" s="60">
        <v>-5.682</v>
      </c>
    </row>
    <row r="83" spans="1:17" ht="12">
      <c r="A83" s="211" t="s">
        <v>413</v>
      </c>
      <c r="B83" s="212" t="s">
        <v>414</v>
      </c>
      <c r="C83" s="75">
        <v>801.289</v>
      </c>
      <c r="D83" s="75">
        <v>547.099</v>
      </c>
      <c r="E83" s="75">
        <v>1348.388</v>
      </c>
      <c r="F83" s="75">
        <v>1275.545</v>
      </c>
      <c r="G83" s="75">
        <v>69.29</v>
      </c>
      <c r="H83" s="75">
        <v>1344.835</v>
      </c>
      <c r="I83" s="75">
        <v>3.553</v>
      </c>
      <c r="J83" s="75">
        <v>-3.553</v>
      </c>
      <c r="K83" s="75">
        <v>4.282</v>
      </c>
      <c r="L83" s="75">
        <v>-17.835</v>
      </c>
      <c r="M83" s="75">
        <v>92.021</v>
      </c>
      <c r="N83" s="75">
        <v>109.856</v>
      </c>
      <c r="O83" s="75">
        <v>5</v>
      </c>
      <c r="P83" s="75">
        <v>5</v>
      </c>
      <c r="Q83" s="60">
        <v>0</v>
      </c>
    </row>
    <row r="84" spans="1:17" ht="12">
      <c r="A84" s="211" t="s">
        <v>417</v>
      </c>
      <c r="B84" s="206"/>
      <c r="C84" s="75">
        <f aca="true" t="shared" si="2" ref="C84:Q84">SUM(C58:C83)</f>
        <v>55159.496</v>
      </c>
      <c r="D84" s="75">
        <f t="shared" si="2"/>
        <v>50710.369999999995</v>
      </c>
      <c r="E84" s="75">
        <f t="shared" si="2"/>
        <v>105869.86599999998</v>
      </c>
      <c r="F84" s="75">
        <f t="shared" si="2"/>
        <v>98896.899</v>
      </c>
      <c r="G84" s="75">
        <f t="shared" si="2"/>
        <v>4126.395</v>
      </c>
      <c r="H84" s="75">
        <f t="shared" si="2"/>
        <v>103023.29400000002</v>
      </c>
      <c r="I84" s="75">
        <f t="shared" si="2"/>
        <v>2846.572</v>
      </c>
      <c r="J84" s="75">
        <f t="shared" si="2"/>
        <v>-2846.572</v>
      </c>
      <c r="K84" s="75">
        <f t="shared" si="2"/>
        <v>1717.899</v>
      </c>
      <c r="L84" s="75">
        <f t="shared" si="2"/>
        <v>-4407.623</v>
      </c>
      <c r="M84" s="75">
        <f t="shared" si="2"/>
        <v>5150.626</v>
      </c>
      <c r="N84" s="75">
        <f t="shared" si="2"/>
        <v>9558.249000000002</v>
      </c>
      <c r="O84" s="75">
        <f t="shared" si="2"/>
        <v>-232.47000000000003</v>
      </c>
      <c r="P84" s="75">
        <f t="shared" si="2"/>
        <v>36.994</v>
      </c>
      <c r="Q84" s="77">
        <f t="shared" si="2"/>
        <v>38.72800000000001</v>
      </c>
    </row>
    <row r="85" spans="1:17" ht="12.75">
      <c r="A85" s="223" t="s">
        <v>418</v>
      </c>
      <c r="B85" s="206"/>
      <c r="C85" s="87">
        <f aca="true" t="shared" si="3" ref="C85:Q85">SUM(C46,C84)</f>
        <v>141965.18800000002</v>
      </c>
      <c r="D85" s="87">
        <f t="shared" si="3"/>
        <v>72513.601</v>
      </c>
      <c r="E85" s="87">
        <f t="shared" si="3"/>
        <v>214478.789</v>
      </c>
      <c r="F85" s="87">
        <f t="shared" si="3"/>
        <v>189126.915</v>
      </c>
      <c r="G85" s="87">
        <f t="shared" si="3"/>
        <v>17172.987</v>
      </c>
      <c r="H85" s="87">
        <f t="shared" si="3"/>
        <v>206299.902</v>
      </c>
      <c r="I85" s="87">
        <f t="shared" si="3"/>
        <v>8178.886999999999</v>
      </c>
      <c r="J85" s="87">
        <f t="shared" si="3"/>
        <v>-8178.886999999999</v>
      </c>
      <c r="K85" s="87">
        <f t="shared" si="3"/>
        <v>579.1989999999998</v>
      </c>
      <c r="L85" s="87">
        <f t="shared" si="3"/>
        <v>-9359.967999999999</v>
      </c>
      <c r="M85" s="87">
        <f t="shared" si="3"/>
        <v>11832.277000000002</v>
      </c>
      <c r="N85" s="87">
        <f t="shared" si="3"/>
        <v>21192.245</v>
      </c>
      <c r="O85" s="87">
        <f t="shared" si="3"/>
        <v>-232.47000000000003</v>
      </c>
      <c r="P85" s="87">
        <f t="shared" si="3"/>
        <v>45.061</v>
      </c>
      <c r="Q85" s="89">
        <f t="shared" si="3"/>
        <v>789.3910000000001</v>
      </c>
    </row>
    <row r="86" spans="1:8" s="146" customFormat="1" ht="12">
      <c r="A86" s="224" t="s">
        <v>419</v>
      </c>
      <c r="H86" s="146" t="s">
        <v>420</v>
      </c>
    </row>
    <row r="87" s="146" customFormat="1" ht="12">
      <c r="A87" s="225"/>
    </row>
    <row r="88" spans="1:12" s="146" customFormat="1" ht="12">
      <c r="A88" s="225" t="s">
        <v>264</v>
      </c>
      <c r="I88" s="146" t="s">
        <v>421</v>
      </c>
      <c r="L88" s="146" t="s">
        <v>56</v>
      </c>
    </row>
    <row r="89" s="146" customFormat="1" ht="12">
      <c r="A89" s="225"/>
    </row>
    <row r="90" spans="1:13" s="146" customFormat="1" ht="12">
      <c r="A90" s="226"/>
      <c r="B90" s="227"/>
      <c r="C90" s="226"/>
      <c r="D90" s="106"/>
      <c r="E90" s="106"/>
      <c r="F90" s="106"/>
      <c r="G90" s="106"/>
      <c r="I90" s="227"/>
      <c r="J90" s="227"/>
      <c r="K90" s="227"/>
      <c r="L90" s="227"/>
      <c r="M90" s="227"/>
    </row>
    <row r="91" s="229" customFormat="1" ht="10.5">
      <c r="A91" s="228"/>
    </row>
  </sheetData>
  <printOptions/>
  <pageMargins left="0.35" right="0.1968503937007874" top="0.3937007874015748" bottom="0.5118110236220472" header="0.18" footer="0"/>
  <pageSetup horizontalDpi="600" verticalDpi="600" orientation="landscape" paperSize="9" r:id="rId1"/>
  <headerFooter alignWithMargins="0">
    <oddFooter>&amp;L&amp;"RimHelvetica,Roman"&amp;8Valsts kase / Pārskatu departaments
17.08.98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97"/>
  <sheetViews>
    <sheetView showGridLines="0" showZeros="0" workbookViewId="0" topLeftCell="A1">
      <selection activeCell="A77" sqref="A77"/>
    </sheetView>
  </sheetViews>
  <sheetFormatPr defaultColWidth="9.33203125" defaultRowHeight="11.25"/>
  <cols>
    <col min="1" max="1" width="22.16015625" style="169" customWidth="1"/>
    <col min="2" max="2" width="1.66796875" style="44" hidden="1" customWidth="1"/>
    <col min="3" max="4" width="11.33203125" style="44" customWidth="1"/>
    <col min="5" max="5" width="14.66015625" style="44" customWidth="1"/>
    <col min="6" max="10" width="11.33203125" style="44" customWidth="1"/>
    <col min="11" max="11" width="13.83203125" style="44" customWidth="1"/>
    <col min="12" max="13" width="11.33203125" style="44" customWidth="1"/>
    <col min="14" max="17" width="8.33203125" style="44" customWidth="1"/>
    <col min="18" max="16384" width="9.33203125" style="44" customWidth="1"/>
  </cols>
  <sheetData>
    <row r="1" spans="1:13" s="51" customFormat="1" ht="11.25">
      <c r="A1" s="230"/>
      <c r="L1" s="45"/>
      <c r="M1" s="45"/>
    </row>
    <row r="2" spans="1:13" s="36" customFormat="1" ht="12.75">
      <c r="A2" s="33" t="s">
        <v>422</v>
      </c>
      <c r="B2" s="33"/>
      <c r="C2" s="33"/>
      <c r="D2" s="33"/>
      <c r="E2" s="33"/>
      <c r="F2" s="120"/>
      <c r="G2" s="33"/>
      <c r="H2" s="33"/>
      <c r="I2" s="33"/>
      <c r="J2" s="33"/>
      <c r="K2" s="33"/>
      <c r="L2" s="120"/>
      <c r="M2" s="231" t="s">
        <v>423</v>
      </c>
    </row>
    <row r="3" spans="1:17" s="177" customFormat="1" ht="15.75">
      <c r="A3" s="175" t="s">
        <v>424</v>
      </c>
      <c r="B3" s="175"/>
      <c r="C3" s="175"/>
      <c r="D3" s="175"/>
      <c r="E3" s="173"/>
      <c r="F3" s="175"/>
      <c r="G3" s="175"/>
      <c r="H3" s="175"/>
      <c r="I3" s="175"/>
      <c r="J3" s="175"/>
      <c r="K3" s="175"/>
      <c r="L3" s="175"/>
      <c r="M3" s="175"/>
      <c r="N3" s="232"/>
      <c r="O3" s="232"/>
      <c r="P3" s="232"/>
      <c r="Q3" s="232"/>
    </row>
    <row r="4" spans="1:17" s="177" customFormat="1" ht="15.75">
      <c r="A4" s="175" t="s">
        <v>268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232"/>
      <c r="O4" s="232"/>
      <c r="P4" s="232"/>
      <c r="Q4" s="232"/>
    </row>
    <row r="5" spans="1:17" ht="12.75">
      <c r="A5" s="23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s="51" customFormat="1" ht="11.25">
      <c r="A6" s="178"/>
      <c r="B6" s="45"/>
      <c r="C6" s="45"/>
      <c r="D6" s="45"/>
      <c r="E6" s="45"/>
      <c r="F6" s="45"/>
      <c r="G6" s="45"/>
      <c r="H6" s="45"/>
      <c r="I6" s="45"/>
      <c r="J6" s="45"/>
      <c r="K6" s="45"/>
      <c r="L6" s="45" t="s">
        <v>425</v>
      </c>
      <c r="M6" s="45"/>
      <c r="O6" s="45"/>
      <c r="P6" s="45"/>
      <c r="Q6" s="45"/>
    </row>
    <row r="7" spans="1:17" s="36" customFormat="1" ht="12.75">
      <c r="A7" s="234"/>
      <c r="B7" s="235"/>
      <c r="C7" s="236"/>
      <c r="D7" s="236"/>
      <c r="E7" s="237"/>
      <c r="F7" s="237"/>
      <c r="G7" s="238" t="s">
        <v>301</v>
      </c>
      <c r="H7" s="187"/>
      <c r="I7" s="187"/>
      <c r="J7" s="239"/>
      <c r="K7" s="187"/>
      <c r="L7" s="187"/>
      <c r="M7" s="240"/>
      <c r="O7" s="33"/>
      <c r="P7" s="33"/>
      <c r="Q7" s="33"/>
    </row>
    <row r="8" spans="1:13" s="111" customFormat="1" ht="11.25">
      <c r="A8" s="241"/>
      <c r="B8" s="242"/>
      <c r="C8" s="243"/>
      <c r="D8" s="243"/>
      <c r="E8" s="244"/>
      <c r="F8" s="244"/>
      <c r="G8" s="244"/>
      <c r="H8" s="244"/>
      <c r="I8" s="245" t="s">
        <v>332</v>
      </c>
      <c r="J8" s="246"/>
      <c r="K8" s="244"/>
      <c r="L8" s="247"/>
      <c r="M8" s="248"/>
    </row>
    <row r="9" spans="1:17" s="135" customFormat="1" ht="45">
      <c r="A9" s="249" t="s">
        <v>426</v>
      </c>
      <c r="B9" s="250"/>
      <c r="C9" s="251" t="s">
        <v>427</v>
      </c>
      <c r="D9" s="251" t="s">
        <v>428</v>
      </c>
      <c r="E9" s="251" t="s">
        <v>429</v>
      </c>
      <c r="F9" s="251" t="s">
        <v>430</v>
      </c>
      <c r="G9" s="251" t="s">
        <v>238</v>
      </c>
      <c r="H9" s="251" t="s">
        <v>431</v>
      </c>
      <c r="I9" s="251" t="s">
        <v>343</v>
      </c>
      <c r="J9" s="251" t="s">
        <v>344</v>
      </c>
      <c r="K9" s="251" t="s">
        <v>253</v>
      </c>
      <c r="L9" s="251" t="s">
        <v>256</v>
      </c>
      <c r="M9" s="252" t="s">
        <v>432</v>
      </c>
      <c r="N9" s="112"/>
      <c r="O9" s="253"/>
      <c r="P9" s="253"/>
      <c r="Q9" s="253"/>
    </row>
    <row r="10" spans="1:17" s="51" customFormat="1" ht="11.25">
      <c r="A10" s="254">
        <v>1</v>
      </c>
      <c r="B10" s="255"/>
      <c r="C10" s="255">
        <v>2</v>
      </c>
      <c r="D10" s="255">
        <v>3</v>
      </c>
      <c r="E10" s="255">
        <v>4</v>
      </c>
      <c r="F10" s="255">
        <v>5</v>
      </c>
      <c r="G10" s="255">
        <v>6</v>
      </c>
      <c r="H10" s="255">
        <v>7</v>
      </c>
      <c r="I10" s="255">
        <v>8</v>
      </c>
      <c r="J10" s="255">
        <v>9</v>
      </c>
      <c r="K10" s="255">
        <v>10</v>
      </c>
      <c r="L10" s="255">
        <v>11</v>
      </c>
      <c r="M10" s="256">
        <v>12</v>
      </c>
      <c r="N10" s="257"/>
      <c r="O10" s="45"/>
      <c r="P10" s="45"/>
      <c r="Q10" s="45"/>
    </row>
    <row r="11" spans="1:17" ht="12" customHeight="1">
      <c r="A11" s="258" t="s">
        <v>347</v>
      </c>
      <c r="B11" s="259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260"/>
      <c r="N11" s="112"/>
      <c r="O11" s="43"/>
      <c r="P11" s="43"/>
      <c r="Q11" s="43"/>
    </row>
    <row r="12" spans="1:13" ht="10.5" hidden="1">
      <c r="A12" s="261" t="s">
        <v>69</v>
      </c>
      <c r="B12" s="262"/>
      <c r="C12" s="58" t="s">
        <v>68</v>
      </c>
      <c r="D12" s="58"/>
      <c r="E12" s="58"/>
      <c r="F12" s="58"/>
      <c r="G12" s="215"/>
      <c r="H12" s="215"/>
      <c r="I12" s="215"/>
      <c r="J12" s="215"/>
      <c r="K12" s="215"/>
      <c r="L12" s="215"/>
      <c r="M12" s="216"/>
    </row>
    <row r="13" spans="1:13" ht="10.5" hidden="1">
      <c r="A13" s="261"/>
      <c r="B13" s="263" t="s">
        <v>348</v>
      </c>
      <c r="C13" s="58" t="s">
        <v>433</v>
      </c>
      <c r="D13" s="58" t="s">
        <v>434</v>
      </c>
      <c r="E13" s="58" t="s">
        <v>435</v>
      </c>
      <c r="F13" s="58" t="s">
        <v>436</v>
      </c>
      <c r="G13" s="215" t="s">
        <v>437</v>
      </c>
      <c r="H13" s="215" t="s">
        <v>438</v>
      </c>
      <c r="I13" s="215" t="s">
        <v>439</v>
      </c>
      <c r="J13" s="215" t="s">
        <v>440</v>
      </c>
      <c r="K13" s="215" t="s">
        <v>441</v>
      </c>
      <c r="L13" s="215" t="s">
        <v>442</v>
      </c>
      <c r="M13" s="216" t="s">
        <v>443</v>
      </c>
    </row>
    <row r="14" spans="1:14" ht="12">
      <c r="A14" s="264" t="s">
        <v>349</v>
      </c>
      <c r="B14" s="262" t="s">
        <v>350</v>
      </c>
      <c r="C14" s="75">
        <v>4484.732</v>
      </c>
      <c r="D14" s="75">
        <v>3908.651</v>
      </c>
      <c r="E14" s="75">
        <v>576.081</v>
      </c>
      <c r="F14" s="75">
        <v>-576.081</v>
      </c>
      <c r="G14" s="75">
        <v>-70</v>
      </c>
      <c r="H14" s="75">
        <v>-506.081</v>
      </c>
      <c r="I14" s="75">
        <v>1304.936</v>
      </c>
      <c r="J14" s="75">
        <v>1811.017</v>
      </c>
      <c r="K14" s="75">
        <v>0</v>
      </c>
      <c r="L14" s="75">
        <v>0</v>
      </c>
      <c r="M14" s="60">
        <v>0</v>
      </c>
      <c r="N14" s="265"/>
    </row>
    <row r="15" spans="1:14" ht="12">
      <c r="A15" s="264" t="s">
        <v>351</v>
      </c>
      <c r="B15" s="94" t="s">
        <v>352</v>
      </c>
      <c r="C15" s="75">
        <v>614.258</v>
      </c>
      <c r="D15" s="75">
        <v>560.653</v>
      </c>
      <c r="E15" s="75">
        <v>53.605</v>
      </c>
      <c r="F15" s="75">
        <v>-53.605</v>
      </c>
      <c r="G15" s="75">
        <v>0</v>
      </c>
      <c r="H15" s="75">
        <v>-53.605</v>
      </c>
      <c r="I15" s="75">
        <v>28.164</v>
      </c>
      <c r="J15" s="75">
        <v>81.769</v>
      </c>
      <c r="K15" s="75">
        <v>0</v>
      </c>
      <c r="L15" s="75">
        <v>0</v>
      </c>
      <c r="M15" s="60">
        <v>0</v>
      </c>
      <c r="N15" s="265"/>
    </row>
    <row r="16" spans="1:14" ht="12">
      <c r="A16" s="264" t="s">
        <v>353</v>
      </c>
      <c r="B16" s="94" t="s">
        <v>354</v>
      </c>
      <c r="C16" s="75">
        <v>584.791</v>
      </c>
      <c r="D16" s="75">
        <v>493.469</v>
      </c>
      <c r="E16" s="75">
        <v>91.322</v>
      </c>
      <c r="F16" s="75">
        <v>-91.322</v>
      </c>
      <c r="G16" s="75">
        <v>0</v>
      </c>
      <c r="H16" s="75">
        <v>-91.322</v>
      </c>
      <c r="I16" s="75">
        <v>62.515</v>
      </c>
      <c r="J16" s="75">
        <v>153.837</v>
      </c>
      <c r="K16" s="75">
        <v>0</v>
      </c>
      <c r="L16" s="75">
        <v>0</v>
      </c>
      <c r="M16" s="60">
        <v>0</v>
      </c>
      <c r="N16" s="265"/>
    </row>
    <row r="17" spans="1:14" ht="12">
      <c r="A17" s="264" t="s">
        <v>355</v>
      </c>
      <c r="B17" s="94" t="s">
        <v>356</v>
      </c>
      <c r="C17" s="75">
        <v>1239.282</v>
      </c>
      <c r="D17" s="75">
        <v>1342.902</v>
      </c>
      <c r="E17" s="75">
        <v>-103.62</v>
      </c>
      <c r="F17" s="75">
        <v>103.62</v>
      </c>
      <c r="G17" s="75">
        <v>0</v>
      </c>
      <c r="H17" s="75">
        <v>103.62</v>
      </c>
      <c r="I17" s="75">
        <v>447.057</v>
      </c>
      <c r="J17" s="75">
        <v>343.437</v>
      </c>
      <c r="K17" s="75">
        <v>0</v>
      </c>
      <c r="L17" s="75">
        <v>0</v>
      </c>
      <c r="M17" s="60">
        <v>0</v>
      </c>
      <c r="N17" s="265"/>
    </row>
    <row r="18" spans="1:14" ht="12">
      <c r="A18" s="264" t="s">
        <v>357</v>
      </c>
      <c r="B18" s="94" t="s">
        <v>358</v>
      </c>
      <c r="C18" s="75">
        <v>621.451</v>
      </c>
      <c r="D18" s="75">
        <v>520.766</v>
      </c>
      <c r="E18" s="75">
        <v>100.685</v>
      </c>
      <c r="F18" s="75">
        <v>-100.685</v>
      </c>
      <c r="G18" s="75">
        <v>0</v>
      </c>
      <c r="H18" s="75">
        <v>-100.685</v>
      </c>
      <c r="I18" s="75">
        <v>118.517</v>
      </c>
      <c r="J18" s="75">
        <v>219.202</v>
      </c>
      <c r="K18" s="75">
        <v>0</v>
      </c>
      <c r="L18" s="75">
        <v>0</v>
      </c>
      <c r="M18" s="60">
        <v>0</v>
      </c>
      <c r="N18" s="265"/>
    </row>
    <row r="19" spans="1:14" ht="12" customHeight="1">
      <c r="A19" s="264" t="s">
        <v>359</v>
      </c>
      <c r="B19" s="94" t="s">
        <v>360</v>
      </c>
      <c r="C19" s="75">
        <v>145.709</v>
      </c>
      <c r="D19" s="75">
        <v>125.03</v>
      </c>
      <c r="E19" s="75">
        <v>20.679</v>
      </c>
      <c r="F19" s="75">
        <v>-20.679</v>
      </c>
      <c r="G19" s="75">
        <v>0</v>
      </c>
      <c r="H19" s="75">
        <v>-20.679</v>
      </c>
      <c r="I19" s="75">
        <v>14.119</v>
      </c>
      <c r="J19" s="60">
        <v>34.798</v>
      </c>
      <c r="K19" s="75">
        <v>0</v>
      </c>
      <c r="L19" s="75">
        <v>0</v>
      </c>
      <c r="M19" s="60">
        <v>0</v>
      </c>
      <c r="N19" s="265"/>
    </row>
    <row r="20" spans="1:14" ht="12" customHeight="1">
      <c r="A20" s="264" t="s">
        <v>361</v>
      </c>
      <c r="B20" s="264" t="s">
        <v>362</v>
      </c>
      <c r="C20" s="75">
        <v>188.576</v>
      </c>
      <c r="D20" s="75">
        <v>173.884</v>
      </c>
      <c r="E20" s="75">
        <v>14.692</v>
      </c>
      <c r="F20" s="75">
        <v>-14.692</v>
      </c>
      <c r="G20" s="75">
        <v>0</v>
      </c>
      <c r="H20" s="75">
        <v>-14.692</v>
      </c>
      <c r="I20" s="75">
        <v>27.498</v>
      </c>
      <c r="J20" s="75">
        <v>42.19</v>
      </c>
      <c r="K20" s="75">
        <v>0</v>
      </c>
      <c r="L20" s="75">
        <v>0</v>
      </c>
      <c r="M20" s="60">
        <v>0</v>
      </c>
      <c r="N20" s="265"/>
    </row>
    <row r="21" spans="1:14" ht="45" hidden="1">
      <c r="A21" s="264" t="s">
        <v>363</v>
      </c>
      <c r="B21" s="264" t="s">
        <v>364</v>
      </c>
      <c r="C21" s="264"/>
      <c r="D21" s="264"/>
      <c r="E21" s="264"/>
      <c r="F21" s="264"/>
      <c r="G21" s="264"/>
      <c r="H21" s="264"/>
      <c r="I21" s="264"/>
      <c r="J21" s="75"/>
      <c r="K21" s="75"/>
      <c r="L21" s="75"/>
      <c r="M21" s="60"/>
      <c r="N21" s="265"/>
    </row>
    <row r="22" spans="1:14" ht="45" hidden="1">
      <c r="A22" s="264" t="s">
        <v>365</v>
      </c>
      <c r="B22" s="264" t="s">
        <v>366</v>
      </c>
      <c r="C22" s="264"/>
      <c r="D22" s="264"/>
      <c r="E22" s="264"/>
      <c r="F22" s="264"/>
      <c r="G22" s="264"/>
      <c r="H22" s="264"/>
      <c r="I22" s="264"/>
      <c r="J22" s="75"/>
      <c r="K22" s="75"/>
      <c r="L22" s="75"/>
      <c r="M22" s="60"/>
      <c r="N22" s="265"/>
    </row>
    <row r="23" spans="1:14" ht="45" hidden="1">
      <c r="A23" s="264" t="s">
        <v>367</v>
      </c>
      <c r="B23" s="264" t="s">
        <v>368</v>
      </c>
      <c r="C23" s="264"/>
      <c r="D23" s="264"/>
      <c r="E23" s="264"/>
      <c r="F23" s="264"/>
      <c r="G23" s="264"/>
      <c r="H23" s="264"/>
      <c r="I23" s="264"/>
      <c r="J23" s="75"/>
      <c r="K23" s="75"/>
      <c r="L23" s="75"/>
      <c r="M23" s="60"/>
      <c r="N23" s="265"/>
    </row>
    <row r="24" spans="1:14" ht="45" hidden="1">
      <c r="A24" s="264" t="s">
        <v>369</v>
      </c>
      <c r="B24" s="264" t="s">
        <v>370</v>
      </c>
      <c r="C24" s="264"/>
      <c r="D24" s="264"/>
      <c r="E24" s="264"/>
      <c r="F24" s="264"/>
      <c r="G24" s="264"/>
      <c r="H24" s="264"/>
      <c r="I24" s="264"/>
      <c r="J24" s="75"/>
      <c r="K24" s="75"/>
      <c r="L24" s="75"/>
      <c r="M24" s="60"/>
      <c r="N24" s="265"/>
    </row>
    <row r="25" spans="1:14" ht="45" hidden="1">
      <c r="A25" s="264" t="s">
        <v>371</v>
      </c>
      <c r="B25" s="264" t="s">
        <v>372</v>
      </c>
      <c r="C25" s="264"/>
      <c r="D25" s="264"/>
      <c r="E25" s="264"/>
      <c r="F25" s="264"/>
      <c r="G25" s="264"/>
      <c r="H25" s="264"/>
      <c r="I25" s="264"/>
      <c r="J25" s="75"/>
      <c r="K25" s="75"/>
      <c r="L25" s="75"/>
      <c r="M25" s="60"/>
      <c r="N25" s="265"/>
    </row>
    <row r="26" spans="1:14" ht="45" hidden="1">
      <c r="A26" s="264" t="s">
        <v>373</v>
      </c>
      <c r="B26" s="264" t="s">
        <v>374</v>
      </c>
      <c r="C26" s="264"/>
      <c r="D26" s="264"/>
      <c r="E26" s="264"/>
      <c r="F26" s="264"/>
      <c r="G26" s="264"/>
      <c r="H26" s="264"/>
      <c r="I26" s="264"/>
      <c r="J26" s="75"/>
      <c r="K26" s="75"/>
      <c r="L26" s="75"/>
      <c r="M26" s="60"/>
      <c r="N26" s="265"/>
    </row>
    <row r="27" spans="1:14" ht="45" hidden="1">
      <c r="A27" s="264" t="s">
        <v>375</v>
      </c>
      <c r="B27" s="264" t="s">
        <v>376</v>
      </c>
      <c r="C27" s="264"/>
      <c r="D27" s="264"/>
      <c r="E27" s="264"/>
      <c r="F27" s="264"/>
      <c r="G27" s="264"/>
      <c r="H27" s="264"/>
      <c r="I27" s="264"/>
      <c r="J27" s="75"/>
      <c r="K27" s="75"/>
      <c r="L27" s="75"/>
      <c r="M27" s="60"/>
      <c r="N27" s="265"/>
    </row>
    <row r="28" spans="1:14" ht="45" hidden="1">
      <c r="A28" s="264" t="s">
        <v>377</v>
      </c>
      <c r="B28" s="264" t="s">
        <v>378</v>
      </c>
      <c r="C28" s="264"/>
      <c r="D28" s="264"/>
      <c r="E28" s="264"/>
      <c r="F28" s="264"/>
      <c r="G28" s="264"/>
      <c r="H28" s="264"/>
      <c r="I28" s="264"/>
      <c r="J28" s="75"/>
      <c r="K28" s="75"/>
      <c r="L28" s="75"/>
      <c r="M28" s="60"/>
      <c r="N28" s="265"/>
    </row>
    <row r="29" spans="1:14" ht="45" hidden="1">
      <c r="A29" s="264" t="s">
        <v>379</v>
      </c>
      <c r="B29" s="264" t="s">
        <v>380</v>
      </c>
      <c r="C29" s="264"/>
      <c r="D29" s="264"/>
      <c r="E29" s="264"/>
      <c r="F29" s="264"/>
      <c r="G29" s="264"/>
      <c r="H29" s="264"/>
      <c r="I29" s="264"/>
      <c r="J29" s="75"/>
      <c r="K29" s="75"/>
      <c r="L29" s="75"/>
      <c r="M29" s="60"/>
      <c r="N29" s="265"/>
    </row>
    <row r="30" spans="1:14" ht="45" hidden="1">
      <c r="A30" s="264" t="s">
        <v>381</v>
      </c>
      <c r="B30" s="264" t="s">
        <v>382</v>
      </c>
      <c r="C30" s="264"/>
      <c r="D30" s="264"/>
      <c r="E30" s="264"/>
      <c r="F30" s="264"/>
      <c r="G30" s="264"/>
      <c r="H30" s="264"/>
      <c r="I30" s="264"/>
      <c r="J30" s="75"/>
      <c r="K30" s="75"/>
      <c r="L30" s="75"/>
      <c r="M30" s="60"/>
      <c r="N30" s="265"/>
    </row>
    <row r="31" spans="1:14" ht="45" hidden="1">
      <c r="A31" s="264" t="s">
        <v>383</v>
      </c>
      <c r="B31" s="264" t="s">
        <v>384</v>
      </c>
      <c r="C31" s="264"/>
      <c r="D31" s="264"/>
      <c r="E31" s="264"/>
      <c r="F31" s="264"/>
      <c r="G31" s="264"/>
      <c r="H31" s="264"/>
      <c r="I31" s="264"/>
      <c r="J31" s="75"/>
      <c r="K31" s="75"/>
      <c r="L31" s="75"/>
      <c r="M31" s="60"/>
      <c r="N31" s="265"/>
    </row>
    <row r="32" spans="1:14" ht="45" hidden="1">
      <c r="A32" s="264" t="s">
        <v>385</v>
      </c>
      <c r="B32" s="264" t="s">
        <v>386</v>
      </c>
      <c r="C32" s="264"/>
      <c r="D32" s="264"/>
      <c r="E32" s="264"/>
      <c r="F32" s="264"/>
      <c r="G32" s="264"/>
      <c r="H32" s="264"/>
      <c r="I32" s="264"/>
      <c r="J32" s="75"/>
      <c r="K32" s="75"/>
      <c r="L32" s="75"/>
      <c r="M32" s="60"/>
      <c r="N32" s="265"/>
    </row>
    <row r="33" spans="1:14" ht="45" hidden="1">
      <c r="A33" s="264" t="s">
        <v>387</v>
      </c>
      <c r="B33" s="264" t="s">
        <v>388</v>
      </c>
      <c r="C33" s="264"/>
      <c r="D33" s="264"/>
      <c r="E33" s="264"/>
      <c r="F33" s="264"/>
      <c r="G33" s="264"/>
      <c r="H33" s="264"/>
      <c r="I33" s="264"/>
      <c r="J33" s="75"/>
      <c r="K33" s="75"/>
      <c r="L33" s="75"/>
      <c r="M33" s="60"/>
      <c r="N33" s="265"/>
    </row>
    <row r="34" spans="1:14" ht="45" hidden="1">
      <c r="A34" s="264" t="s">
        <v>389</v>
      </c>
      <c r="B34" s="264" t="s">
        <v>390</v>
      </c>
      <c r="C34" s="264"/>
      <c r="D34" s="264"/>
      <c r="E34" s="264"/>
      <c r="F34" s="264"/>
      <c r="G34" s="264"/>
      <c r="H34" s="264"/>
      <c r="I34" s="264"/>
      <c r="J34" s="75"/>
      <c r="K34" s="75"/>
      <c r="L34" s="75"/>
      <c r="M34" s="60"/>
      <c r="N34" s="265"/>
    </row>
    <row r="35" spans="1:14" ht="45" hidden="1">
      <c r="A35" s="264" t="s">
        <v>391</v>
      </c>
      <c r="B35" s="264" t="s">
        <v>392</v>
      </c>
      <c r="C35" s="264"/>
      <c r="D35" s="264"/>
      <c r="E35" s="264"/>
      <c r="F35" s="264"/>
      <c r="G35" s="264"/>
      <c r="H35" s="264"/>
      <c r="I35" s="264"/>
      <c r="J35" s="75"/>
      <c r="K35" s="75"/>
      <c r="L35" s="75"/>
      <c r="M35" s="60"/>
      <c r="N35" s="265"/>
    </row>
    <row r="36" spans="1:14" ht="45" hidden="1">
      <c r="A36" s="264" t="s">
        <v>393</v>
      </c>
      <c r="B36" s="264" t="s">
        <v>394</v>
      </c>
      <c r="C36" s="264"/>
      <c r="D36" s="264"/>
      <c r="E36" s="264"/>
      <c r="F36" s="264"/>
      <c r="G36" s="264"/>
      <c r="H36" s="264"/>
      <c r="I36" s="264"/>
      <c r="J36" s="75"/>
      <c r="K36" s="75"/>
      <c r="L36" s="75"/>
      <c r="M36" s="60"/>
      <c r="N36" s="265"/>
    </row>
    <row r="37" spans="1:14" ht="45" hidden="1">
      <c r="A37" s="264" t="s">
        <v>395</v>
      </c>
      <c r="B37" s="264" t="s">
        <v>396</v>
      </c>
      <c r="C37" s="264"/>
      <c r="D37" s="264"/>
      <c r="E37" s="264"/>
      <c r="F37" s="264"/>
      <c r="G37" s="264"/>
      <c r="H37" s="264"/>
      <c r="I37" s="264"/>
      <c r="J37" s="75"/>
      <c r="K37" s="75"/>
      <c r="L37" s="75"/>
      <c r="M37" s="60"/>
      <c r="N37" s="265"/>
    </row>
    <row r="38" spans="1:14" ht="45" hidden="1">
      <c r="A38" s="264" t="s">
        <v>397</v>
      </c>
      <c r="B38" s="264" t="s">
        <v>398</v>
      </c>
      <c r="C38" s="264"/>
      <c r="D38" s="264"/>
      <c r="E38" s="264"/>
      <c r="F38" s="264"/>
      <c r="G38" s="264"/>
      <c r="H38" s="264"/>
      <c r="I38" s="264"/>
      <c r="J38" s="75"/>
      <c r="K38" s="75"/>
      <c r="L38" s="75"/>
      <c r="M38" s="60"/>
      <c r="N38" s="265"/>
    </row>
    <row r="39" spans="1:14" ht="45" hidden="1">
      <c r="A39" s="264" t="s">
        <v>399</v>
      </c>
      <c r="B39" s="264" t="s">
        <v>400</v>
      </c>
      <c r="C39" s="264"/>
      <c r="D39" s="264"/>
      <c r="E39" s="264"/>
      <c r="F39" s="264"/>
      <c r="G39" s="264"/>
      <c r="H39" s="264"/>
      <c r="I39" s="264"/>
      <c r="J39" s="75"/>
      <c r="K39" s="75"/>
      <c r="L39" s="75"/>
      <c r="M39" s="60"/>
      <c r="N39" s="265"/>
    </row>
    <row r="40" spans="1:14" ht="45" hidden="1">
      <c r="A40" s="264" t="s">
        <v>401</v>
      </c>
      <c r="B40" s="264" t="s">
        <v>402</v>
      </c>
      <c r="C40" s="264"/>
      <c r="D40" s="264"/>
      <c r="E40" s="264"/>
      <c r="F40" s="264"/>
      <c r="G40" s="264"/>
      <c r="H40" s="264"/>
      <c r="I40" s="264"/>
      <c r="J40" s="75"/>
      <c r="K40" s="75"/>
      <c r="L40" s="75"/>
      <c r="M40" s="60"/>
      <c r="N40" s="265"/>
    </row>
    <row r="41" spans="1:14" ht="45" hidden="1">
      <c r="A41" s="264" t="s">
        <v>403</v>
      </c>
      <c r="B41" s="264" t="s">
        <v>404</v>
      </c>
      <c r="C41" s="264"/>
      <c r="D41" s="264"/>
      <c r="E41" s="264"/>
      <c r="F41" s="264"/>
      <c r="G41" s="264"/>
      <c r="H41" s="264"/>
      <c r="I41" s="264"/>
      <c r="J41" s="75"/>
      <c r="K41" s="75"/>
      <c r="L41" s="75"/>
      <c r="M41" s="60"/>
      <c r="N41" s="265"/>
    </row>
    <row r="42" spans="1:14" ht="45" hidden="1">
      <c r="A42" s="264" t="s">
        <v>405</v>
      </c>
      <c r="B42" s="264" t="s">
        <v>406</v>
      </c>
      <c r="C42" s="264"/>
      <c r="D42" s="264"/>
      <c r="E42" s="264"/>
      <c r="F42" s="264"/>
      <c r="G42" s="264"/>
      <c r="H42" s="264"/>
      <c r="I42" s="264"/>
      <c r="J42" s="75"/>
      <c r="K42" s="75"/>
      <c r="L42" s="75"/>
      <c r="M42" s="60"/>
      <c r="N42" s="265"/>
    </row>
    <row r="43" spans="1:14" ht="45" hidden="1">
      <c r="A43" s="264" t="s">
        <v>407</v>
      </c>
      <c r="B43" s="264" t="s">
        <v>408</v>
      </c>
      <c r="C43" s="264"/>
      <c r="D43" s="264"/>
      <c r="E43" s="264"/>
      <c r="F43" s="264"/>
      <c r="G43" s="264"/>
      <c r="H43" s="264"/>
      <c r="I43" s="264"/>
      <c r="J43" s="75"/>
      <c r="K43" s="75"/>
      <c r="L43" s="75"/>
      <c r="M43" s="60"/>
      <c r="N43" s="265"/>
    </row>
    <row r="44" spans="1:14" ht="45" hidden="1">
      <c r="A44" s="264" t="s">
        <v>409</v>
      </c>
      <c r="B44" s="264" t="s">
        <v>410</v>
      </c>
      <c r="C44" s="264"/>
      <c r="D44" s="264"/>
      <c r="E44" s="264"/>
      <c r="F44" s="264"/>
      <c r="G44" s="264"/>
      <c r="H44" s="264"/>
      <c r="I44" s="264"/>
      <c r="J44" s="75"/>
      <c r="K44" s="75"/>
      <c r="L44" s="75"/>
      <c r="M44" s="60"/>
      <c r="N44" s="265"/>
    </row>
    <row r="45" spans="1:14" ht="45" hidden="1">
      <c r="A45" s="264" t="s">
        <v>411</v>
      </c>
      <c r="B45" s="264" t="s">
        <v>412</v>
      </c>
      <c r="C45" s="264"/>
      <c r="D45" s="264"/>
      <c r="E45" s="264"/>
      <c r="F45" s="264"/>
      <c r="G45" s="264"/>
      <c r="H45" s="264"/>
      <c r="I45" s="264"/>
      <c r="J45" s="75"/>
      <c r="K45" s="75"/>
      <c r="L45" s="75"/>
      <c r="M45" s="60"/>
      <c r="N45" s="265"/>
    </row>
    <row r="46" spans="1:14" ht="45" hidden="1">
      <c r="A46" s="264" t="s">
        <v>413</v>
      </c>
      <c r="B46" s="264" t="s">
        <v>414</v>
      </c>
      <c r="C46" s="264"/>
      <c r="D46" s="264"/>
      <c r="E46" s="264"/>
      <c r="F46" s="264"/>
      <c r="G46" s="264"/>
      <c r="H46" s="264"/>
      <c r="I46" s="264"/>
      <c r="J46" s="75"/>
      <c r="K46" s="75"/>
      <c r="L46" s="75"/>
      <c r="M46" s="60"/>
      <c r="N46" s="265"/>
    </row>
    <row r="47" spans="1:17" s="269" customFormat="1" ht="12.75">
      <c r="A47" s="266" t="s">
        <v>415</v>
      </c>
      <c r="B47" s="267"/>
      <c r="C47" s="75">
        <f aca="true" t="shared" si="0" ref="C47:M47">SUM(C14:C20)</f>
        <v>7878.799</v>
      </c>
      <c r="D47" s="75">
        <f t="shared" si="0"/>
        <v>7125.355</v>
      </c>
      <c r="E47" s="75">
        <f t="shared" si="0"/>
        <v>753.4440000000001</v>
      </c>
      <c r="F47" s="75">
        <f t="shared" si="0"/>
        <v>-753.4440000000001</v>
      </c>
      <c r="G47" s="75">
        <f t="shared" si="0"/>
        <v>-70</v>
      </c>
      <c r="H47" s="75">
        <f t="shared" si="0"/>
        <v>-683.4440000000001</v>
      </c>
      <c r="I47" s="75">
        <f t="shared" si="0"/>
        <v>2002.806</v>
      </c>
      <c r="J47" s="75">
        <f t="shared" si="0"/>
        <v>2686.2499999999995</v>
      </c>
      <c r="K47" s="75">
        <f t="shared" si="0"/>
        <v>0</v>
      </c>
      <c r="L47" s="75">
        <f t="shared" si="0"/>
        <v>0</v>
      </c>
      <c r="M47" s="77">
        <f t="shared" si="0"/>
        <v>0</v>
      </c>
      <c r="N47" s="268"/>
      <c r="O47" s="268"/>
      <c r="P47" s="268"/>
      <c r="Q47" s="268"/>
    </row>
    <row r="48" spans="1:17" ht="12.75">
      <c r="A48" s="270" t="s">
        <v>416</v>
      </c>
      <c r="B48" s="271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60"/>
      <c r="N48" s="112"/>
      <c r="O48" s="43"/>
      <c r="P48" s="43"/>
      <c r="Q48" s="43"/>
    </row>
    <row r="49" spans="1:13" ht="12" hidden="1">
      <c r="A49" s="264" t="s">
        <v>69</v>
      </c>
      <c r="B49" s="262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60"/>
    </row>
    <row r="50" spans="1:13" ht="12" hidden="1">
      <c r="A50" s="264"/>
      <c r="B50" s="263" t="s">
        <v>348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60"/>
    </row>
    <row r="51" spans="1:14" ht="12" hidden="1">
      <c r="A51" s="272" t="s">
        <v>349</v>
      </c>
      <c r="B51" s="262" t="s">
        <v>350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60"/>
      <c r="N51" s="265"/>
    </row>
    <row r="52" spans="1:14" ht="12" hidden="1">
      <c r="A52" s="272" t="s">
        <v>351</v>
      </c>
      <c r="B52" s="94" t="s">
        <v>352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60"/>
      <c r="N52" s="265"/>
    </row>
    <row r="53" spans="1:14" ht="12" hidden="1">
      <c r="A53" s="272" t="s">
        <v>353</v>
      </c>
      <c r="B53" s="94" t="s">
        <v>354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60"/>
      <c r="N53" s="265"/>
    </row>
    <row r="54" spans="1:14" ht="12" hidden="1">
      <c r="A54" s="272" t="s">
        <v>355</v>
      </c>
      <c r="B54" s="94" t="s">
        <v>356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60"/>
      <c r="N54" s="265"/>
    </row>
    <row r="55" spans="1:14" ht="12" hidden="1">
      <c r="A55" s="272" t="s">
        <v>357</v>
      </c>
      <c r="B55" s="94" t="s">
        <v>358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60"/>
      <c r="N55" s="265"/>
    </row>
    <row r="56" spans="1:14" ht="12" hidden="1">
      <c r="A56" s="272" t="s">
        <v>359</v>
      </c>
      <c r="B56" s="94" t="s">
        <v>360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60"/>
      <c r="N56" s="265"/>
    </row>
    <row r="57" spans="1:14" ht="12" customHeight="1" hidden="1">
      <c r="A57" s="272" t="s">
        <v>361</v>
      </c>
      <c r="B57" s="94" t="s">
        <v>362</v>
      </c>
      <c r="C57" s="75">
        <v>330.868</v>
      </c>
      <c r="D57" s="75">
        <v>305.697</v>
      </c>
      <c r="E57" s="75">
        <v>25.171</v>
      </c>
      <c r="F57" s="75">
        <v>-25.171</v>
      </c>
      <c r="G57" s="75">
        <v>0</v>
      </c>
      <c r="H57" s="75">
        <v>-25.171</v>
      </c>
      <c r="I57" s="75">
        <v>116.238</v>
      </c>
      <c r="J57" s="75">
        <v>141.409</v>
      </c>
      <c r="K57" s="75">
        <v>0</v>
      </c>
      <c r="L57" s="75">
        <v>0</v>
      </c>
      <c r="M57" s="60">
        <v>0</v>
      </c>
      <c r="N57" s="265"/>
    </row>
    <row r="58" spans="1:14" ht="12">
      <c r="A58" s="264" t="s">
        <v>363</v>
      </c>
      <c r="B58" s="94" t="s">
        <v>364</v>
      </c>
      <c r="C58" s="75">
        <v>330.868</v>
      </c>
      <c r="D58" s="75">
        <v>305.697</v>
      </c>
      <c r="E58" s="75">
        <v>25.171</v>
      </c>
      <c r="F58" s="75">
        <v>-25.171</v>
      </c>
      <c r="G58" s="75">
        <v>0</v>
      </c>
      <c r="H58" s="75">
        <v>-25.171</v>
      </c>
      <c r="I58" s="75">
        <v>116.238</v>
      </c>
      <c r="J58" s="75">
        <v>141.409</v>
      </c>
      <c r="K58" s="75">
        <v>0</v>
      </c>
      <c r="L58" s="75">
        <v>0</v>
      </c>
      <c r="M58" s="60">
        <v>0</v>
      </c>
      <c r="N58" s="265"/>
    </row>
    <row r="59" spans="1:14" ht="12">
      <c r="A59" s="264" t="s">
        <v>365</v>
      </c>
      <c r="B59" s="94" t="s">
        <v>366</v>
      </c>
      <c r="C59" s="75">
        <v>274.972</v>
      </c>
      <c r="D59" s="75">
        <v>254.034</v>
      </c>
      <c r="E59" s="75">
        <v>20.938</v>
      </c>
      <c r="F59" s="75">
        <v>-20.938</v>
      </c>
      <c r="G59" s="75">
        <v>0</v>
      </c>
      <c r="H59" s="75">
        <v>-35.938</v>
      </c>
      <c r="I59" s="75">
        <v>124.924</v>
      </c>
      <c r="J59" s="75">
        <v>160.862</v>
      </c>
      <c r="K59" s="75">
        <v>0</v>
      </c>
      <c r="L59" s="75">
        <v>15</v>
      </c>
      <c r="M59" s="60">
        <v>0</v>
      </c>
      <c r="N59" s="265"/>
    </row>
    <row r="60" spans="1:14" ht="12">
      <c r="A60" s="264" t="s">
        <v>367</v>
      </c>
      <c r="B60" s="94" t="s">
        <v>368</v>
      </c>
      <c r="C60" s="75">
        <v>324.049</v>
      </c>
      <c r="D60" s="75">
        <v>271.471</v>
      </c>
      <c r="E60" s="75">
        <v>52.578</v>
      </c>
      <c r="F60" s="75">
        <v>-52.578</v>
      </c>
      <c r="G60" s="75">
        <v>0</v>
      </c>
      <c r="H60" s="75">
        <v>-52.578</v>
      </c>
      <c r="I60" s="75">
        <v>142.06</v>
      </c>
      <c r="J60" s="75">
        <v>194.638</v>
      </c>
      <c r="K60" s="75">
        <v>0</v>
      </c>
      <c r="L60" s="75">
        <v>0</v>
      </c>
      <c r="M60" s="60">
        <v>0</v>
      </c>
      <c r="N60" s="265"/>
    </row>
    <row r="61" spans="1:14" ht="12">
      <c r="A61" s="264" t="s">
        <v>369</v>
      </c>
      <c r="B61" s="94" t="s">
        <v>370</v>
      </c>
      <c r="C61" s="75">
        <v>362.008</v>
      </c>
      <c r="D61" s="75">
        <v>321.415</v>
      </c>
      <c r="E61" s="75">
        <v>40.593</v>
      </c>
      <c r="F61" s="75">
        <v>-40.593</v>
      </c>
      <c r="G61" s="75">
        <v>0</v>
      </c>
      <c r="H61" s="75">
        <v>-40.593</v>
      </c>
      <c r="I61" s="75">
        <v>122.74</v>
      </c>
      <c r="J61" s="75">
        <v>163.333</v>
      </c>
      <c r="K61" s="75">
        <v>0</v>
      </c>
      <c r="L61" s="75">
        <v>0</v>
      </c>
      <c r="M61" s="60">
        <v>0</v>
      </c>
      <c r="N61" s="265"/>
    </row>
    <row r="62" spans="1:14" ht="12">
      <c r="A62" s="264" t="s">
        <v>371</v>
      </c>
      <c r="B62" s="94" t="s">
        <v>372</v>
      </c>
      <c r="C62" s="75">
        <v>576.311</v>
      </c>
      <c r="D62" s="75">
        <v>497.609</v>
      </c>
      <c r="E62" s="75">
        <v>78.702</v>
      </c>
      <c r="F62" s="75">
        <v>-78.702</v>
      </c>
      <c r="G62" s="75">
        <v>4.5</v>
      </c>
      <c r="H62" s="75">
        <v>-83.202</v>
      </c>
      <c r="I62" s="75">
        <v>234.617</v>
      </c>
      <c r="J62" s="75">
        <v>317.819</v>
      </c>
      <c r="K62" s="75">
        <v>0</v>
      </c>
      <c r="L62" s="75">
        <v>0</v>
      </c>
      <c r="M62" s="60">
        <v>0</v>
      </c>
      <c r="N62" s="265"/>
    </row>
    <row r="63" spans="1:14" ht="12">
      <c r="A63" s="264" t="s">
        <v>373</v>
      </c>
      <c r="B63" s="94" t="s">
        <v>374</v>
      </c>
      <c r="C63" s="75">
        <v>506.742</v>
      </c>
      <c r="D63" s="75">
        <v>463.86</v>
      </c>
      <c r="E63" s="75">
        <v>42.882</v>
      </c>
      <c r="F63" s="75">
        <v>-42.882</v>
      </c>
      <c r="G63" s="75">
        <v>0</v>
      </c>
      <c r="H63" s="75">
        <v>-42.882</v>
      </c>
      <c r="I63" s="75">
        <v>111.036</v>
      </c>
      <c r="J63" s="75">
        <v>153.918</v>
      </c>
      <c r="K63" s="75">
        <v>0</v>
      </c>
      <c r="L63" s="75">
        <v>0</v>
      </c>
      <c r="M63" s="60">
        <v>0</v>
      </c>
      <c r="N63" s="265"/>
    </row>
    <row r="64" spans="1:14" ht="12">
      <c r="A64" s="264" t="s">
        <v>375</v>
      </c>
      <c r="B64" s="94" t="s">
        <v>376</v>
      </c>
      <c r="C64" s="75">
        <v>357.033</v>
      </c>
      <c r="D64" s="75">
        <v>247.386</v>
      </c>
      <c r="E64" s="75">
        <v>109.647</v>
      </c>
      <c r="F64" s="75">
        <v>-109.647</v>
      </c>
      <c r="G64" s="75">
        <v>0</v>
      </c>
      <c r="H64" s="75">
        <v>-109.647</v>
      </c>
      <c r="I64" s="75">
        <v>73.713</v>
      </c>
      <c r="J64" s="75">
        <v>183.36</v>
      </c>
      <c r="K64" s="75">
        <v>0</v>
      </c>
      <c r="L64" s="75">
        <v>0</v>
      </c>
      <c r="M64" s="60">
        <v>0</v>
      </c>
      <c r="N64" s="265"/>
    </row>
    <row r="65" spans="1:14" ht="12">
      <c r="A65" s="264" t="s">
        <v>377</v>
      </c>
      <c r="B65" s="94" t="s">
        <v>378</v>
      </c>
      <c r="C65" s="75">
        <v>260.554</v>
      </c>
      <c r="D65" s="75">
        <v>227.699</v>
      </c>
      <c r="E65" s="75">
        <v>32.855</v>
      </c>
      <c r="F65" s="75">
        <v>-32.855</v>
      </c>
      <c r="G65" s="75">
        <v>0</v>
      </c>
      <c r="H65" s="75">
        <v>-31.346</v>
      </c>
      <c r="I65" s="75">
        <v>70.882</v>
      </c>
      <c r="J65" s="75">
        <v>102.228</v>
      </c>
      <c r="K65" s="75">
        <v>0</v>
      </c>
      <c r="L65" s="75">
        <v>-1.509</v>
      </c>
      <c r="M65" s="60">
        <v>0</v>
      </c>
      <c r="N65" s="265"/>
    </row>
    <row r="66" spans="1:14" ht="12">
      <c r="A66" s="264" t="s">
        <v>379</v>
      </c>
      <c r="B66" s="94" t="s">
        <v>380</v>
      </c>
      <c r="C66" s="75">
        <v>393.563</v>
      </c>
      <c r="D66" s="75">
        <v>352.148</v>
      </c>
      <c r="E66" s="75">
        <v>41.415</v>
      </c>
      <c r="F66" s="75">
        <v>-41.415</v>
      </c>
      <c r="G66" s="75">
        <v>1</v>
      </c>
      <c r="H66" s="75">
        <v>-9.194</v>
      </c>
      <c r="I66" s="75">
        <v>280.082</v>
      </c>
      <c r="J66" s="75">
        <v>289.276</v>
      </c>
      <c r="K66" s="75">
        <v>-33.221</v>
      </c>
      <c r="L66" s="75">
        <v>0</v>
      </c>
      <c r="M66" s="60">
        <v>0</v>
      </c>
      <c r="N66" s="265"/>
    </row>
    <row r="67" spans="1:14" ht="12">
      <c r="A67" s="264" t="s">
        <v>381</v>
      </c>
      <c r="B67" s="94" t="s">
        <v>382</v>
      </c>
      <c r="C67" s="75">
        <v>500.333</v>
      </c>
      <c r="D67" s="75">
        <v>448.983</v>
      </c>
      <c r="E67" s="75">
        <v>51.35</v>
      </c>
      <c r="F67" s="75">
        <v>-51.35</v>
      </c>
      <c r="G67" s="75">
        <v>0</v>
      </c>
      <c r="H67" s="75">
        <v>-51.35</v>
      </c>
      <c r="I67" s="75">
        <v>110.961</v>
      </c>
      <c r="J67" s="75">
        <v>162.311</v>
      </c>
      <c r="K67" s="75">
        <v>0</v>
      </c>
      <c r="L67" s="75">
        <v>0</v>
      </c>
      <c r="M67" s="60">
        <v>0</v>
      </c>
      <c r="N67" s="265"/>
    </row>
    <row r="68" spans="1:14" ht="12">
      <c r="A68" s="264" t="s">
        <v>383</v>
      </c>
      <c r="B68" s="94" t="s">
        <v>384</v>
      </c>
      <c r="C68" s="75">
        <v>495.424</v>
      </c>
      <c r="D68" s="75">
        <v>445.927</v>
      </c>
      <c r="E68" s="75">
        <v>49.497</v>
      </c>
      <c r="F68" s="75">
        <v>-49.497</v>
      </c>
      <c r="G68" s="75">
        <v>0</v>
      </c>
      <c r="H68" s="75">
        <v>-49.497</v>
      </c>
      <c r="I68" s="75">
        <v>197.569</v>
      </c>
      <c r="J68" s="75">
        <v>247.066</v>
      </c>
      <c r="K68" s="75">
        <v>0</v>
      </c>
      <c r="L68" s="75">
        <v>0</v>
      </c>
      <c r="M68" s="60">
        <v>0</v>
      </c>
      <c r="N68" s="265"/>
    </row>
    <row r="69" spans="1:14" ht="12">
      <c r="A69" s="264" t="s">
        <v>385</v>
      </c>
      <c r="B69" s="94" t="s">
        <v>386</v>
      </c>
      <c r="C69" s="75">
        <v>598.909</v>
      </c>
      <c r="D69" s="75">
        <v>569.312</v>
      </c>
      <c r="E69" s="75">
        <v>29.597</v>
      </c>
      <c r="F69" s="75">
        <v>-29.597</v>
      </c>
      <c r="G69" s="75">
        <v>0</v>
      </c>
      <c r="H69" s="75">
        <v>-29.597</v>
      </c>
      <c r="I69" s="75">
        <v>126.425</v>
      </c>
      <c r="J69" s="75">
        <v>156.022</v>
      </c>
      <c r="K69" s="75">
        <v>0</v>
      </c>
      <c r="L69" s="75">
        <v>0</v>
      </c>
      <c r="M69" s="60">
        <v>0</v>
      </c>
      <c r="N69" s="265"/>
    </row>
    <row r="70" spans="1:14" ht="12">
      <c r="A70" s="264" t="s">
        <v>387</v>
      </c>
      <c r="B70" s="94" t="s">
        <v>388</v>
      </c>
      <c r="C70" s="75">
        <v>641.411</v>
      </c>
      <c r="D70" s="75">
        <v>564.352</v>
      </c>
      <c r="E70" s="75">
        <v>77.059</v>
      </c>
      <c r="F70" s="75">
        <v>-77.059</v>
      </c>
      <c r="G70" s="75">
        <v>0</v>
      </c>
      <c r="H70" s="75">
        <v>-77.059</v>
      </c>
      <c r="I70" s="75">
        <v>134.25</v>
      </c>
      <c r="J70" s="75">
        <v>211.309</v>
      </c>
      <c r="K70" s="75">
        <v>0</v>
      </c>
      <c r="L70" s="75">
        <v>0</v>
      </c>
      <c r="M70" s="60">
        <v>0</v>
      </c>
      <c r="N70" s="265"/>
    </row>
    <row r="71" spans="1:14" ht="12">
      <c r="A71" s="264" t="s">
        <v>389</v>
      </c>
      <c r="B71" s="94" t="s">
        <v>390</v>
      </c>
      <c r="C71" s="75">
        <v>574.445</v>
      </c>
      <c r="D71" s="75">
        <v>491.293</v>
      </c>
      <c r="E71" s="75">
        <v>83.152</v>
      </c>
      <c r="F71" s="75">
        <v>-83.152</v>
      </c>
      <c r="G71" s="75">
        <v>0</v>
      </c>
      <c r="H71" s="75">
        <v>-83.152</v>
      </c>
      <c r="I71" s="75">
        <v>233.12</v>
      </c>
      <c r="J71" s="75">
        <v>316.272</v>
      </c>
      <c r="K71" s="75">
        <v>0</v>
      </c>
      <c r="L71" s="75">
        <v>0</v>
      </c>
      <c r="M71" s="60">
        <v>0</v>
      </c>
      <c r="N71" s="265"/>
    </row>
    <row r="72" spans="1:14" ht="12">
      <c r="A72" s="264" t="s">
        <v>391</v>
      </c>
      <c r="B72" s="94" t="s">
        <v>392</v>
      </c>
      <c r="C72" s="75">
        <v>394.683</v>
      </c>
      <c r="D72" s="75">
        <v>298.954</v>
      </c>
      <c r="E72" s="75">
        <v>95.729</v>
      </c>
      <c r="F72" s="75">
        <v>-95.729</v>
      </c>
      <c r="G72" s="75">
        <v>0</v>
      </c>
      <c r="H72" s="75">
        <v>-95.729</v>
      </c>
      <c r="I72" s="75">
        <v>159.507</v>
      </c>
      <c r="J72" s="75">
        <v>255.236</v>
      </c>
      <c r="K72" s="75">
        <v>0</v>
      </c>
      <c r="L72" s="75">
        <v>0</v>
      </c>
      <c r="M72" s="60">
        <v>0</v>
      </c>
      <c r="N72" s="265"/>
    </row>
    <row r="73" spans="1:14" ht="12">
      <c r="A73" s="264" t="s">
        <v>393</v>
      </c>
      <c r="B73" s="94" t="s">
        <v>394</v>
      </c>
      <c r="C73" s="75">
        <v>479.747</v>
      </c>
      <c r="D73" s="75">
        <v>384.55</v>
      </c>
      <c r="E73" s="75">
        <v>95.197</v>
      </c>
      <c r="F73" s="75">
        <v>-95.197</v>
      </c>
      <c r="G73" s="75">
        <v>22.13</v>
      </c>
      <c r="H73" s="75">
        <v>-117.327</v>
      </c>
      <c r="I73" s="75">
        <v>163.33</v>
      </c>
      <c r="J73" s="75">
        <v>280.657</v>
      </c>
      <c r="K73" s="75">
        <v>0</v>
      </c>
      <c r="L73" s="75">
        <v>0</v>
      </c>
      <c r="M73" s="60">
        <v>0</v>
      </c>
      <c r="N73" s="265"/>
    </row>
    <row r="74" spans="1:14" ht="12">
      <c r="A74" s="264" t="s">
        <v>395</v>
      </c>
      <c r="B74" s="94" t="s">
        <v>396</v>
      </c>
      <c r="C74" s="75">
        <v>548.813</v>
      </c>
      <c r="D74" s="75">
        <v>551.379</v>
      </c>
      <c r="E74" s="75">
        <v>-2.566</v>
      </c>
      <c r="F74" s="75">
        <v>2.566</v>
      </c>
      <c r="G74" s="75">
        <v>0</v>
      </c>
      <c r="H74" s="75">
        <v>2.566</v>
      </c>
      <c r="I74" s="75">
        <v>259.552</v>
      </c>
      <c r="J74" s="75">
        <v>256.986</v>
      </c>
      <c r="K74" s="75">
        <v>0</v>
      </c>
      <c r="L74" s="75">
        <v>0</v>
      </c>
      <c r="M74" s="60">
        <v>0</v>
      </c>
      <c r="N74" s="265"/>
    </row>
    <row r="75" spans="1:14" ht="12">
      <c r="A75" s="264" t="s">
        <v>397</v>
      </c>
      <c r="B75" s="94" t="s">
        <v>398</v>
      </c>
      <c r="C75" s="75">
        <v>677.849</v>
      </c>
      <c r="D75" s="75">
        <v>639.269</v>
      </c>
      <c r="E75" s="75">
        <v>38.58</v>
      </c>
      <c r="F75" s="75">
        <v>-38.58</v>
      </c>
      <c r="G75" s="75">
        <v>0</v>
      </c>
      <c r="H75" s="75">
        <v>-38.58</v>
      </c>
      <c r="I75" s="75">
        <v>80.519</v>
      </c>
      <c r="J75" s="75">
        <v>119.099</v>
      </c>
      <c r="K75" s="75">
        <v>0</v>
      </c>
      <c r="L75" s="75">
        <v>0</v>
      </c>
      <c r="M75" s="60">
        <v>0</v>
      </c>
      <c r="N75" s="265"/>
    </row>
    <row r="76" spans="1:14" ht="12">
      <c r="A76" s="264" t="s">
        <v>399</v>
      </c>
      <c r="B76" s="94"/>
      <c r="C76" s="75">
        <v>464.251</v>
      </c>
      <c r="D76" s="75">
        <v>389.232</v>
      </c>
      <c r="E76" s="75">
        <v>75.019</v>
      </c>
      <c r="F76" s="75">
        <v>-75.019</v>
      </c>
      <c r="G76" s="75">
        <v>0</v>
      </c>
      <c r="H76" s="75">
        <v>-75.019</v>
      </c>
      <c r="I76" s="75">
        <v>141.611</v>
      </c>
      <c r="J76" s="75">
        <v>216.63</v>
      </c>
      <c r="K76" s="75">
        <v>0</v>
      </c>
      <c r="L76" s="75">
        <v>0</v>
      </c>
      <c r="M76" s="60">
        <v>0</v>
      </c>
      <c r="N76" s="265"/>
    </row>
    <row r="77" spans="1:14" ht="12">
      <c r="A77" s="264" t="s">
        <v>401</v>
      </c>
      <c r="B77" s="94" t="s">
        <v>402</v>
      </c>
      <c r="C77" s="75">
        <v>1412.735</v>
      </c>
      <c r="D77" s="75">
        <v>1340.02</v>
      </c>
      <c r="E77" s="75">
        <v>72.715</v>
      </c>
      <c r="F77" s="75">
        <v>-72.715</v>
      </c>
      <c r="G77" s="75">
        <v>0</v>
      </c>
      <c r="H77" s="75">
        <v>-72.715</v>
      </c>
      <c r="I77" s="75">
        <v>553.58</v>
      </c>
      <c r="J77" s="75">
        <v>626.295</v>
      </c>
      <c r="K77" s="75">
        <v>0</v>
      </c>
      <c r="L77" s="75">
        <v>0</v>
      </c>
      <c r="M77" s="60">
        <v>0</v>
      </c>
      <c r="N77" s="265"/>
    </row>
    <row r="78" spans="1:14" ht="12">
      <c r="A78" s="264" t="s">
        <v>403</v>
      </c>
      <c r="B78" s="94" t="s">
        <v>404</v>
      </c>
      <c r="C78" s="75">
        <v>317.913</v>
      </c>
      <c r="D78" s="75">
        <v>257.424</v>
      </c>
      <c r="E78" s="75">
        <v>60.489</v>
      </c>
      <c r="F78" s="75">
        <v>-60.489</v>
      </c>
      <c r="G78" s="75">
        <v>0</v>
      </c>
      <c r="H78" s="75">
        <v>-60.489</v>
      </c>
      <c r="I78" s="75">
        <v>158.705</v>
      </c>
      <c r="J78" s="75">
        <v>219.194</v>
      </c>
      <c r="K78" s="75">
        <v>0</v>
      </c>
      <c r="L78" s="75">
        <v>0</v>
      </c>
      <c r="M78" s="60">
        <v>0</v>
      </c>
      <c r="N78" s="265"/>
    </row>
    <row r="79" spans="1:14" ht="12">
      <c r="A79" s="264" t="s">
        <v>405</v>
      </c>
      <c r="B79" s="94" t="s">
        <v>406</v>
      </c>
      <c r="C79" s="75">
        <v>402.924</v>
      </c>
      <c r="D79" s="75">
        <v>330.208</v>
      </c>
      <c r="E79" s="75">
        <v>72.716</v>
      </c>
      <c r="F79" s="75">
        <v>-72.716</v>
      </c>
      <c r="G79" s="75">
        <v>0</v>
      </c>
      <c r="H79" s="75">
        <v>-72.716</v>
      </c>
      <c r="I79" s="75">
        <v>138.737</v>
      </c>
      <c r="J79" s="75">
        <v>211.453</v>
      </c>
      <c r="K79" s="75">
        <v>0</v>
      </c>
      <c r="L79" s="75">
        <v>0</v>
      </c>
      <c r="M79" s="60">
        <v>0</v>
      </c>
      <c r="N79" s="265"/>
    </row>
    <row r="80" spans="1:14" ht="12">
      <c r="A80" s="264" t="s">
        <v>407</v>
      </c>
      <c r="B80" s="94" t="s">
        <v>408</v>
      </c>
      <c r="C80" s="75">
        <v>469.677</v>
      </c>
      <c r="D80" s="75">
        <v>466.011</v>
      </c>
      <c r="E80" s="75">
        <v>3.666</v>
      </c>
      <c r="F80" s="75">
        <v>-3.666</v>
      </c>
      <c r="G80" s="75">
        <v>0</v>
      </c>
      <c r="H80" s="75">
        <v>-11.694</v>
      </c>
      <c r="I80" s="75">
        <v>162.674</v>
      </c>
      <c r="J80" s="75">
        <v>174.368</v>
      </c>
      <c r="K80" s="75">
        <v>0</v>
      </c>
      <c r="L80" s="75">
        <v>7.028</v>
      </c>
      <c r="M80" s="60">
        <v>0</v>
      </c>
      <c r="N80" s="265"/>
    </row>
    <row r="81" spans="1:14" ht="12">
      <c r="A81" s="264" t="s">
        <v>409</v>
      </c>
      <c r="B81" s="94" t="s">
        <v>410</v>
      </c>
      <c r="C81" s="75">
        <v>292.467</v>
      </c>
      <c r="D81" s="75">
        <v>231.355</v>
      </c>
      <c r="E81" s="75">
        <v>61.112</v>
      </c>
      <c r="F81" s="75">
        <v>-61.112</v>
      </c>
      <c r="G81" s="75">
        <v>0</v>
      </c>
      <c r="H81" s="75">
        <v>-61.112</v>
      </c>
      <c r="I81" s="75">
        <v>93.465</v>
      </c>
      <c r="J81" s="75">
        <v>154.577</v>
      </c>
      <c r="K81" s="75">
        <v>0</v>
      </c>
      <c r="L81" s="75">
        <v>0</v>
      </c>
      <c r="M81" s="60">
        <v>0</v>
      </c>
      <c r="N81" s="265"/>
    </row>
    <row r="82" spans="1:14" ht="12">
      <c r="A82" s="264" t="s">
        <v>411</v>
      </c>
      <c r="B82" s="94" t="s">
        <v>412</v>
      </c>
      <c r="C82" s="75">
        <v>425.419</v>
      </c>
      <c r="D82" s="75">
        <v>321.06</v>
      </c>
      <c r="E82" s="75">
        <v>104.359</v>
      </c>
      <c r="F82" s="75">
        <v>-104.359</v>
      </c>
      <c r="G82" s="75">
        <v>0</v>
      </c>
      <c r="H82" s="75">
        <v>-104.359</v>
      </c>
      <c r="I82" s="75">
        <v>181.011</v>
      </c>
      <c r="J82" s="75">
        <v>285.37</v>
      </c>
      <c r="K82" s="75">
        <v>0</v>
      </c>
      <c r="L82" s="75">
        <v>0</v>
      </c>
      <c r="M82" s="60">
        <v>0</v>
      </c>
      <c r="N82" s="265"/>
    </row>
    <row r="83" spans="1:14" ht="12">
      <c r="A83" s="264" t="s">
        <v>413</v>
      </c>
      <c r="B83" s="99" t="s">
        <v>414</v>
      </c>
      <c r="C83" s="75">
        <v>503.361</v>
      </c>
      <c r="D83" s="75">
        <v>446.418</v>
      </c>
      <c r="E83" s="75">
        <v>56.943</v>
      </c>
      <c r="F83" s="75">
        <v>-56.943</v>
      </c>
      <c r="G83" s="75">
        <v>0</v>
      </c>
      <c r="H83" s="75">
        <v>-56.943</v>
      </c>
      <c r="I83" s="75">
        <v>221.801</v>
      </c>
      <c r="J83" s="75">
        <v>278.744</v>
      </c>
      <c r="K83" s="75">
        <v>0</v>
      </c>
      <c r="L83" s="75">
        <v>0</v>
      </c>
      <c r="M83" s="60">
        <v>0</v>
      </c>
      <c r="N83" s="265"/>
    </row>
    <row r="84" spans="1:13" ht="12.75">
      <c r="A84" s="266" t="s">
        <v>417</v>
      </c>
      <c r="B84" s="54"/>
      <c r="C84" s="75">
        <f aca="true" t="shared" si="1" ref="C84:K84">SUM(C58:C83)</f>
        <v>12586.461000000001</v>
      </c>
      <c r="D84" s="75">
        <f t="shared" si="1"/>
        <v>11117.065999999999</v>
      </c>
      <c r="E84" s="75">
        <f t="shared" si="1"/>
        <v>1469.3949999999998</v>
      </c>
      <c r="F84" s="75">
        <f t="shared" si="1"/>
        <v>-1469.3949999999998</v>
      </c>
      <c r="G84" s="75">
        <f t="shared" si="1"/>
        <v>27.63</v>
      </c>
      <c r="H84" s="75">
        <f t="shared" si="1"/>
        <v>-1485.3229999999999</v>
      </c>
      <c r="I84" s="75">
        <f t="shared" si="1"/>
        <v>4393.109</v>
      </c>
      <c r="J84" s="75">
        <f t="shared" si="1"/>
        <v>5878.432000000001</v>
      </c>
      <c r="K84" s="75">
        <f t="shared" si="1"/>
        <v>-33.221</v>
      </c>
      <c r="L84" s="75">
        <f>SUM(L57:L83)</f>
        <v>20.519</v>
      </c>
      <c r="M84" s="77">
        <f>SUM(M58:M83)</f>
        <v>0</v>
      </c>
    </row>
    <row r="85" spans="1:13" ht="12.75">
      <c r="A85" s="273" t="s">
        <v>418</v>
      </c>
      <c r="B85" s="93"/>
      <c r="C85" s="87">
        <f aca="true" t="shared" si="2" ref="C85:M85">SUM(C84,C47)</f>
        <v>20465.260000000002</v>
      </c>
      <c r="D85" s="87">
        <f t="shared" si="2"/>
        <v>18242.421</v>
      </c>
      <c r="E85" s="87">
        <f t="shared" si="2"/>
        <v>2222.839</v>
      </c>
      <c r="F85" s="87">
        <f t="shared" si="2"/>
        <v>-2222.839</v>
      </c>
      <c r="G85" s="87">
        <f t="shared" si="2"/>
        <v>-42.370000000000005</v>
      </c>
      <c r="H85" s="87">
        <f t="shared" si="2"/>
        <v>-2168.767</v>
      </c>
      <c r="I85" s="87">
        <f t="shared" si="2"/>
        <v>6395.915000000001</v>
      </c>
      <c r="J85" s="87">
        <f t="shared" si="2"/>
        <v>8564.682</v>
      </c>
      <c r="K85" s="87">
        <f t="shared" si="2"/>
        <v>-33.221</v>
      </c>
      <c r="L85" s="87">
        <f t="shared" si="2"/>
        <v>20.519</v>
      </c>
      <c r="M85" s="89">
        <f t="shared" si="2"/>
        <v>0</v>
      </c>
    </row>
    <row r="91" spans="1:10" s="229" customFormat="1" ht="12.75">
      <c r="A91" s="225" t="s">
        <v>444</v>
      </c>
      <c r="B91" s="274"/>
      <c r="C91" s="275"/>
      <c r="D91" s="44"/>
      <c r="E91" s="276"/>
      <c r="F91" s="276"/>
      <c r="H91" s="277" t="s">
        <v>421</v>
      </c>
      <c r="J91" s="146" t="s">
        <v>56</v>
      </c>
    </row>
    <row r="92" spans="1:17" s="146" customFormat="1" ht="12">
      <c r="A92" s="278"/>
      <c r="C92" s="279"/>
      <c r="D92" s="106"/>
      <c r="E92" s="279"/>
      <c r="F92" s="279"/>
      <c r="G92" s="279"/>
      <c r="H92" s="106"/>
      <c r="I92" s="227"/>
      <c r="J92" s="279"/>
      <c r="K92" s="279"/>
      <c r="L92" s="279"/>
      <c r="M92" s="279"/>
      <c r="N92" s="279"/>
      <c r="O92" s="279"/>
      <c r="P92" s="279"/>
      <c r="Q92" s="279"/>
    </row>
    <row r="93" spans="1:9" s="284" customFormat="1" ht="11.25">
      <c r="A93" s="280"/>
      <c r="B93" s="281"/>
      <c r="C93" s="282"/>
      <c r="D93" s="44"/>
      <c r="E93" s="283"/>
      <c r="F93" s="44"/>
      <c r="G93" s="283"/>
      <c r="H93" s="283"/>
      <c r="I93" s="44"/>
    </row>
    <row r="94" spans="1:10" s="229" customFormat="1" ht="12.75">
      <c r="A94" s="225"/>
      <c r="B94" s="274"/>
      <c r="C94" s="275"/>
      <c r="D94" s="44"/>
      <c r="E94" s="276"/>
      <c r="F94" s="276"/>
      <c r="H94" s="277"/>
      <c r="J94" s="146"/>
    </row>
    <row r="95" spans="1:17" s="146" customFormat="1" ht="12">
      <c r="A95" s="278"/>
      <c r="C95" s="279"/>
      <c r="D95" s="106"/>
      <c r="E95" s="279"/>
      <c r="F95" s="279"/>
      <c r="G95" s="279"/>
      <c r="H95" s="106"/>
      <c r="I95" s="227"/>
      <c r="J95" s="279"/>
      <c r="K95" s="279"/>
      <c r="L95" s="279"/>
      <c r="M95" s="279"/>
      <c r="N95" s="279"/>
      <c r="O95" s="279"/>
      <c r="P95" s="279"/>
      <c r="Q95" s="279"/>
    </row>
    <row r="96" s="229" customFormat="1" ht="10.5">
      <c r="A96" s="228"/>
    </row>
    <row r="97" s="229" customFormat="1" ht="10.5">
      <c r="A97" s="228"/>
    </row>
  </sheetData>
  <printOptions/>
  <pageMargins left="0.71" right="0.2362204724409449" top="0.3937007874015748" bottom="0.5118110236220472" header="0.18" footer="0"/>
  <pageSetup horizontalDpi="600" verticalDpi="600" orientation="landscape" paperSize="9" r:id="rId1"/>
  <headerFooter alignWithMargins="0">
    <oddFooter>&amp;L&amp;"RimHelvetica,Roman"&amp;8Valsts kase / Pārskatu departaments
17.08.98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A77" sqref="A77"/>
    </sheetView>
  </sheetViews>
  <sheetFormatPr defaultColWidth="9.33203125" defaultRowHeight="11.25"/>
  <cols>
    <col min="1" max="1" width="65.33203125" style="44" customWidth="1"/>
    <col min="2" max="2" width="21.33203125" style="44" customWidth="1"/>
    <col min="3" max="4" width="0" style="44" hidden="1" customWidth="1"/>
    <col min="5" max="5" width="0.328125" style="44" hidden="1" customWidth="1"/>
    <col min="6" max="6" width="0" style="44" hidden="1" customWidth="1"/>
    <col min="7" max="7" width="17.66015625" style="44" customWidth="1"/>
    <col min="8" max="16384" width="9.33203125" style="44" customWidth="1"/>
  </cols>
  <sheetData>
    <row r="1" spans="1:2" s="285" customFormat="1" ht="12.75">
      <c r="A1" s="36" t="s">
        <v>445</v>
      </c>
      <c r="B1" s="36" t="s">
        <v>446</v>
      </c>
    </row>
    <row r="2" s="286" customFormat="1" ht="12"/>
    <row r="3" s="286" customFormat="1" ht="15.75">
      <c r="A3" s="177" t="s">
        <v>447</v>
      </c>
    </row>
    <row r="4" s="286" customFormat="1" ht="15.75">
      <c r="A4" s="287" t="s">
        <v>448</v>
      </c>
    </row>
    <row r="5" spans="1:2" s="286" customFormat="1" ht="12">
      <c r="A5" s="288"/>
      <c r="B5" s="289" t="s">
        <v>449</v>
      </c>
    </row>
    <row r="6" spans="1:2" s="286" customFormat="1" ht="12">
      <c r="A6" s="290" t="s">
        <v>5</v>
      </c>
      <c r="B6" s="291" t="s">
        <v>450</v>
      </c>
    </row>
    <row r="7" spans="1:2" s="292" customFormat="1" ht="12">
      <c r="A7" s="290">
        <v>1</v>
      </c>
      <c r="B7" s="291">
        <v>2</v>
      </c>
    </row>
    <row r="8" spans="1:8" s="292" customFormat="1" ht="23.25" customHeight="1">
      <c r="A8" s="293" t="s">
        <v>451</v>
      </c>
      <c r="B8" s="294">
        <f>B9+B12+B13+B15+B14</f>
        <v>16572742</v>
      </c>
      <c r="H8" s="295"/>
    </row>
    <row r="9" spans="1:2" s="292" customFormat="1" ht="23.25" customHeight="1">
      <c r="A9" s="296" t="s">
        <v>452</v>
      </c>
      <c r="B9" s="294">
        <f>SUM(B10:B11)</f>
        <v>167518</v>
      </c>
    </row>
    <row r="10" spans="1:2" s="292" customFormat="1" ht="12.75">
      <c r="A10" s="297" t="s">
        <v>453</v>
      </c>
      <c r="B10" s="294">
        <v>11250</v>
      </c>
    </row>
    <row r="11" spans="1:2" s="292" customFormat="1" ht="15" customHeight="1">
      <c r="A11" s="297" t="s">
        <v>454</v>
      </c>
      <c r="B11" s="294">
        <v>156268</v>
      </c>
    </row>
    <row r="12" spans="1:2" s="292" customFormat="1" ht="12.75">
      <c r="A12" s="297" t="s">
        <v>455</v>
      </c>
      <c r="B12" s="294">
        <v>1194252</v>
      </c>
    </row>
    <row r="13" spans="1:2" s="292" customFormat="1" ht="12.75">
      <c r="A13" s="297" t="s">
        <v>456</v>
      </c>
      <c r="B13" s="294">
        <v>400000</v>
      </c>
    </row>
    <row r="14" spans="1:2" s="292" customFormat="1" ht="12.75">
      <c r="A14" s="297" t="s">
        <v>457</v>
      </c>
      <c r="B14" s="294">
        <v>14810686</v>
      </c>
    </row>
    <row r="15" spans="1:2" s="292" customFormat="1" ht="12.75">
      <c r="A15" s="297" t="s">
        <v>458</v>
      </c>
      <c r="B15" s="294">
        <v>286</v>
      </c>
    </row>
    <row r="16" spans="1:2" s="292" customFormat="1" ht="23.25" customHeight="1">
      <c r="A16" s="293" t="s">
        <v>459</v>
      </c>
      <c r="B16" s="294">
        <v>15856623</v>
      </c>
    </row>
    <row r="17" spans="1:2" s="292" customFormat="1" ht="12.75">
      <c r="A17" s="297" t="s">
        <v>460</v>
      </c>
      <c r="B17" s="294">
        <v>15856623</v>
      </c>
    </row>
    <row r="18" spans="1:2" s="292" customFormat="1" ht="12.75">
      <c r="A18" s="297" t="s">
        <v>461</v>
      </c>
      <c r="B18" s="294"/>
    </row>
    <row r="19" spans="1:2" s="292" customFormat="1" ht="23.25" customHeight="1">
      <c r="A19" s="293" t="s">
        <v>462</v>
      </c>
      <c r="B19" s="294">
        <f>SUM(B8-B16)</f>
        <v>716119</v>
      </c>
    </row>
    <row r="20" spans="1:2" s="292" customFormat="1" ht="12.75">
      <c r="A20" s="297" t="s">
        <v>463</v>
      </c>
      <c r="B20" s="294">
        <v>11250</v>
      </c>
    </row>
    <row r="21" spans="1:2" s="292" customFormat="1" ht="12.75">
      <c r="A21" s="297" t="s">
        <v>464</v>
      </c>
      <c r="B21" s="294">
        <f>SUM(B22:B23)</f>
        <v>704869</v>
      </c>
    </row>
    <row r="22" spans="1:2" s="292" customFormat="1" ht="12.75">
      <c r="A22" s="297" t="s">
        <v>465</v>
      </c>
      <c r="B22" s="294">
        <v>548601</v>
      </c>
    </row>
    <row r="23" spans="1:2" s="292" customFormat="1" ht="12.75">
      <c r="A23" s="298" t="s">
        <v>466</v>
      </c>
      <c r="B23" s="299">
        <v>156268</v>
      </c>
    </row>
    <row r="24" spans="1:7" s="301" customFormat="1" ht="12.75">
      <c r="A24" s="300"/>
      <c r="B24" s="300"/>
      <c r="G24" s="292"/>
    </row>
    <row r="25" spans="1:7" s="301" customFormat="1" ht="12.75">
      <c r="A25" s="300"/>
      <c r="B25" s="300"/>
      <c r="G25" s="292"/>
    </row>
    <row r="26" spans="1:2" s="301" customFormat="1" ht="12.75">
      <c r="A26" s="300"/>
      <c r="B26" s="300"/>
    </row>
    <row r="27" spans="1:2" s="286" customFormat="1" ht="14.25">
      <c r="A27" s="302"/>
      <c r="B27" s="303"/>
    </row>
    <row r="28" spans="1:2" s="286" customFormat="1" ht="36" customHeight="1">
      <c r="A28" s="146" t="s">
        <v>467</v>
      </c>
      <c r="B28" s="225" t="s">
        <v>468</v>
      </c>
    </row>
    <row r="29" spans="1:2" s="286" customFormat="1" ht="12">
      <c r="A29" s="106"/>
      <c r="B29" s="106"/>
    </row>
    <row r="30" spans="1:2" s="286" customFormat="1" ht="12">
      <c r="A30" s="106"/>
      <c r="B30" s="303"/>
    </row>
    <row r="31" spans="1:2" s="286" customFormat="1" ht="14.25">
      <c r="A31" s="302"/>
      <c r="B31" s="303"/>
    </row>
    <row r="32" spans="1:2" s="286" customFormat="1" ht="14.25">
      <c r="A32" s="302"/>
      <c r="B32" s="304"/>
    </row>
    <row r="33" s="286" customFormat="1" ht="14.25">
      <c r="A33" s="302"/>
    </row>
    <row r="34" s="286" customFormat="1" ht="14.25">
      <c r="A34" s="302"/>
    </row>
    <row r="35" s="286" customFormat="1" ht="14.25">
      <c r="A35" s="302"/>
    </row>
    <row r="36" s="286" customFormat="1" ht="14.25">
      <c r="A36" s="302"/>
    </row>
    <row r="37" s="286" customFormat="1" ht="14.25">
      <c r="A37" s="302"/>
    </row>
    <row r="38" s="286" customFormat="1" ht="14.25">
      <c r="A38" s="302"/>
    </row>
    <row r="39" s="286" customFormat="1" ht="14.25">
      <c r="A39" s="302"/>
    </row>
    <row r="40" s="286" customFormat="1" ht="14.25">
      <c r="A40" s="302"/>
    </row>
    <row r="41" s="286" customFormat="1" ht="14.25">
      <c r="A41" s="302"/>
    </row>
    <row r="42" ht="14.25">
      <c r="A42" s="305"/>
    </row>
    <row r="43" ht="14.25">
      <c r="A43" s="305"/>
    </row>
    <row r="44" ht="14.25">
      <c r="A44" s="305"/>
    </row>
    <row r="45" ht="14.25">
      <c r="A45" s="305"/>
    </row>
    <row r="46" ht="14.25">
      <c r="A46" s="305"/>
    </row>
    <row r="47" ht="14.25">
      <c r="A47" s="305"/>
    </row>
    <row r="48" ht="14.25">
      <c r="A48" s="305"/>
    </row>
    <row r="49" ht="14.25">
      <c r="A49" s="305"/>
    </row>
    <row r="50" ht="14.25">
      <c r="A50" s="305"/>
    </row>
    <row r="51" ht="14.25">
      <c r="A51" s="305"/>
    </row>
    <row r="52" ht="14.25">
      <c r="A52" s="305"/>
    </row>
    <row r="53" ht="14.25">
      <c r="A53" s="305"/>
    </row>
    <row r="54" ht="14.25">
      <c r="A54" s="305"/>
    </row>
    <row r="55" ht="14.25">
      <c r="A55" s="305"/>
    </row>
    <row r="56" ht="14.25">
      <c r="A56" s="305"/>
    </row>
    <row r="57" ht="14.25">
      <c r="A57" s="305"/>
    </row>
    <row r="58" ht="14.25">
      <c r="A58" s="305"/>
    </row>
    <row r="59" ht="14.25">
      <c r="A59" s="305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Footer>&amp;L&amp;"RimHelvetica,Roman"&amp;8Valsts kase / Pārskatu departaments
17.08.98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5"/>
  <sheetViews>
    <sheetView workbookViewId="0" topLeftCell="A1">
      <selection activeCell="A77" sqref="A77"/>
    </sheetView>
  </sheetViews>
  <sheetFormatPr defaultColWidth="9.33203125" defaultRowHeight="11.25"/>
  <cols>
    <col min="1" max="1" width="11.16015625" style="44" customWidth="1"/>
    <col min="2" max="2" width="28.16015625" style="44" customWidth="1"/>
    <col min="3" max="3" width="12.16015625" style="44" customWidth="1"/>
    <col min="4" max="5" width="12.16015625" style="229" customWidth="1"/>
    <col min="6" max="11" width="9.33203125" style="229" customWidth="1"/>
    <col min="12" max="16384" width="9.33203125" style="44" customWidth="1"/>
  </cols>
  <sheetData>
    <row r="1" spans="2:11" s="36" customFormat="1" ht="12.75">
      <c r="B1" s="36" t="s">
        <v>469</v>
      </c>
      <c r="D1" s="300"/>
      <c r="E1" s="306" t="s">
        <v>470</v>
      </c>
      <c r="F1" s="300"/>
      <c r="G1" s="300"/>
      <c r="H1" s="300"/>
      <c r="I1" s="300"/>
      <c r="J1" s="300"/>
      <c r="K1" s="300"/>
    </row>
    <row r="2" s="300" customFormat="1" ht="12.75"/>
    <row r="3" s="177" customFormat="1" ht="15.75">
      <c r="B3" s="177" t="s">
        <v>471</v>
      </c>
    </row>
    <row r="4" spans="1:11" s="36" customFormat="1" ht="15.75">
      <c r="A4" s="175" t="s">
        <v>472</v>
      </c>
      <c r="B4" s="175"/>
      <c r="C4" s="175"/>
      <c r="D4" s="307"/>
      <c r="E4" s="307"/>
      <c r="F4" s="308"/>
      <c r="G4" s="300"/>
      <c r="H4" s="300"/>
      <c r="I4" s="300"/>
      <c r="J4" s="300"/>
      <c r="K4" s="300"/>
    </row>
    <row r="5" spans="3:11" s="36" customFormat="1" ht="12.75">
      <c r="C5" s="44"/>
      <c r="D5" s="44"/>
      <c r="E5" s="309" t="s">
        <v>473</v>
      </c>
      <c r="F5" s="300"/>
      <c r="G5" s="300"/>
      <c r="H5" s="300"/>
      <c r="I5" s="300"/>
      <c r="J5" s="300"/>
      <c r="K5" s="300"/>
    </row>
    <row r="6" spans="2:11" s="36" customFormat="1" ht="25.5">
      <c r="B6" s="310" t="s">
        <v>474</v>
      </c>
      <c r="C6" s="310" t="s">
        <v>475</v>
      </c>
      <c r="D6" s="310" t="s">
        <v>450</v>
      </c>
      <c r="E6" s="310" t="s">
        <v>476</v>
      </c>
      <c r="F6" s="300"/>
      <c r="G6" s="300"/>
      <c r="H6" s="300"/>
      <c r="I6" s="300"/>
      <c r="J6" s="300"/>
      <c r="K6" s="300"/>
    </row>
    <row r="7" spans="2:11" s="36" customFormat="1" ht="12.75">
      <c r="B7" s="311">
        <v>1</v>
      </c>
      <c r="C7" s="310">
        <v>2</v>
      </c>
      <c r="D7" s="310">
        <v>3</v>
      </c>
      <c r="E7" s="310">
        <v>4</v>
      </c>
      <c r="F7" s="300"/>
      <c r="G7" s="300"/>
      <c r="H7" s="300"/>
      <c r="I7" s="300"/>
      <c r="J7" s="300"/>
      <c r="K7" s="300"/>
    </row>
    <row r="8" spans="2:11" s="36" customFormat="1" ht="12.75">
      <c r="B8" s="312" t="s">
        <v>477</v>
      </c>
      <c r="C8" s="313"/>
      <c r="D8" s="313"/>
      <c r="E8" s="313"/>
      <c r="F8" s="300"/>
      <c r="G8" s="300"/>
      <c r="H8" s="314"/>
      <c r="I8" s="300"/>
      <c r="J8" s="300"/>
      <c r="K8" s="300"/>
    </row>
    <row r="9" spans="1:11" s="36" customFormat="1" ht="12.75">
      <c r="A9" s="51"/>
      <c r="B9" s="312" t="s">
        <v>478</v>
      </c>
      <c r="C9" s="313"/>
      <c r="D9" s="313"/>
      <c r="E9" s="313"/>
      <c r="F9" s="300"/>
      <c r="G9" s="300"/>
      <c r="H9" s="300"/>
      <c r="I9" s="300"/>
      <c r="J9" s="300"/>
      <c r="K9" s="300"/>
    </row>
    <row r="10" spans="2:11" s="36" customFormat="1" ht="12.75">
      <c r="B10" s="312" t="s">
        <v>479</v>
      </c>
      <c r="C10" s="313"/>
      <c r="D10" s="313"/>
      <c r="E10" s="313"/>
      <c r="F10" s="300"/>
      <c r="G10" s="300"/>
      <c r="H10" s="300"/>
      <c r="I10" s="300"/>
      <c r="J10" s="300"/>
      <c r="K10" s="300"/>
    </row>
    <row r="11" spans="2:11" s="36" customFormat="1" ht="12.75">
      <c r="B11" s="312" t="s">
        <v>480</v>
      </c>
      <c r="C11" s="313"/>
      <c r="D11" s="313"/>
      <c r="E11" s="313"/>
      <c r="F11" s="300"/>
      <c r="G11" s="300"/>
      <c r="H11" s="300"/>
      <c r="I11" s="300"/>
      <c r="J11" s="300"/>
      <c r="K11" s="300"/>
    </row>
    <row r="12" spans="2:11" s="36" customFormat="1" ht="12.75">
      <c r="B12" s="312" t="s">
        <v>481</v>
      </c>
      <c r="C12" s="313"/>
      <c r="D12" s="313"/>
      <c r="E12" s="313"/>
      <c r="F12" s="300"/>
      <c r="G12" s="300"/>
      <c r="H12" s="300"/>
      <c r="I12" s="300"/>
      <c r="J12" s="300"/>
      <c r="K12" s="300"/>
    </row>
    <row r="13" spans="2:11" s="36" customFormat="1" ht="12.75">
      <c r="B13" s="312" t="s">
        <v>482</v>
      </c>
      <c r="C13" s="294">
        <v>193398</v>
      </c>
      <c r="D13" s="294">
        <v>112815</v>
      </c>
      <c r="E13" s="315">
        <f>D13/C13*100</f>
        <v>58.33307479911891</v>
      </c>
      <c r="F13" s="300"/>
      <c r="G13" s="300"/>
      <c r="H13" s="300"/>
      <c r="I13" s="300"/>
      <c r="J13" s="300"/>
      <c r="K13" s="300"/>
    </row>
    <row r="14" spans="2:11" s="36" customFormat="1" ht="12.75">
      <c r="B14" s="312" t="s">
        <v>483</v>
      </c>
      <c r="C14" s="294"/>
      <c r="D14" s="313"/>
      <c r="E14" s="313"/>
      <c r="F14" s="300"/>
      <c r="G14" s="300"/>
      <c r="H14" s="300"/>
      <c r="I14" s="300"/>
      <c r="J14" s="300"/>
      <c r="K14" s="300"/>
    </row>
    <row r="15" spans="2:11" s="36" customFormat="1" ht="12.75">
      <c r="B15" s="312" t="s">
        <v>484</v>
      </c>
      <c r="C15" s="294">
        <v>813780</v>
      </c>
      <c r="D15" s="294">
        <v>481684</v>
      </c>
      <c r="E15" s="315">
        <f aca="true" t="shared" si="0" ref="E15:E41">D15/C15*100</f>
        <v>59.1909361252427</v>
      </c>
      <c r="F15" s="300"/>
      <c r="G15" s="300"/>
      <c r="H15" s="300"/>
      <c r="I15" s="300"/>
      <c r="J15" s="300"/>
      <c r="K15" s="300"/>
    </row>
    <row r="16" spans="2:11" s="36" customFormat="1" ht="12.75">
      <c r="B16" s="312" t="s">
        <v>485</v>
      </c>
      <c r="C16" s="294">
        <v>774336</v>
      </c>
      <c r="D16" s="294">
        <v>458644</v>
      </c>
      <c r="E16" s="315">
        <f t="shared" si="0"/>
        <v>59.230618232911816</v>
      </c>
      <c r="F16" s="300"/>
      <c r="G16" s="300"/>
      <c r="H16" s="300"/>
      <c r="I16" s="300"/>
      <c r="J16" s="300"/>
      <c r="K16" s="300"/>
    </row>
    <row r="17" spans="2:11" s="36" customFormat="1" ht="12.75">
      <c r="B17" s="312" t="s">
        <v>486</v>
      </c>
      <c r="C17" s="294">
        <v>1207194</v>
      </c>
      <c r="D17" s="294">
        <v>707232</v>
      </c>
      <c r="E17" s="315">
        <f t="shared" si="0"/>
        <v>58.58478421860943</v>
      </c>
      <c r="F17" s="300"/>
      <c r="G17" s="300"/>
      <c r="H17" s="300"/>
      <c r="I17" s="300"/>
      <c r="J17" s="300"/>
      <c r="K17" s="300"/>
    </row>
    <row r="18" spans="2:11" s="36" customFormat="1" ht="12.75">
      <c r="B18" s="312" t="s">
        <v>487</v>
      </c>
      <c r="C18" s="294">
        <v>1079452</v>
      </c>
      <c r="D18" s="294">
        <v>631707</v>
      </c>
      <c r="E18" s="315">
        <f t="shared" si="0"/>
        <v>58.52108291985193</v>
      </c>
      <c r="F18" s="300"/>
      <c r="G18" s="300"/>
      <c r="H18" s="300"/>
      <c r="I18" s="300"/>
      <c r="J18" s="300"/>
      <c r="K18" s="300"/>
    </row>
    <row r="19" spans="2:11" s="36" customFormat="1" ht="12.75">
      <c r="B19" s="312" t="s">
        <v>488</v>
      </c>
      <c r="C19" s="294">
        <v>1462961</v>
      </c>
      <c r="D19" s="294">
        <v>854939</v>
      </c>
      <c r="E19" s="315">
        <f t="shared" si="0"/>
        <v>58.43894676618173</v>
      </c>
      <c r="F19" s="300"/>
      <c r="G19" s="300"/>
      <c r="H19" s="300"/>
      <c r="I19" s="300"/>
      <c r="J19" s="300"/>
      <c r="K19" s="300"/>
    </row>
    <row r="20" spans="2:11" s="36" customFormat="1" ht="12.75">
      <c r="B20" s="312" t="s">
        <v>489</v>
      </c>
      <c r="C20" s="294">
        <v>1236661</v>
      </c>
      <c r="D20" s="294">
        <v>722234</v>
      </c>
      <c r="E20" s="315">
        <f t="shared" si="0"/>
        <v>58.40193876899167</v>
      </c>
      <c r="F20" s="300"/>
      <c r="G20" s="300"/>
      <c r="H20" s="300"/>
      <c r="I20" s="300"/>
      <c r="J20" s="300"/>
      <c r="K20" s="300"/>
    </row>
    <row r="21" spans="2:11" s="36" customFormat="1" ht="12.75">
      <c r="B21" s="312" t="s">
        <v>490</v>
      </c>
      <c r="C21" s="294">
        <v>849513</v>
      </c>
      <c r="D21" s="294">
        <v>499766</v>
      </c>
      <c r="E21" s="315">
        <f t="shared" si="0"/>
        <v>58.82970596094468</v>
      </c>
      <c r="F21" s="300"/>
      <c r="G21" s="300"/>
      <c r="H21" s="300"/>
      <c r="I21" s="300"/>
      <c r="J21" s="300"/>
      <c r="K21" s="300"/>
    </row>
    <row r="22" spans="2:11" s="36" customFormat="1" ht="12.75">
      <c r="B22" s="312" t="s">
        <v>491</v>
      </c>
      <c r="C22" s="294">
        <v>524240</v>
      </c>
      <c r="D22" s="294">
        <v>300249</v>
      </c>
      <c r="E22" s="315">
        <f t="shared" si="0"/>
        <v>57.273195482984896</v>
      </c>
      <c r="F22" s="300"/>
      <c r="G22" s="300"/>
      <c r="H22" s="300"/>
      <c r="I22" s="300"/>
      <c r="J22" s="300"/>
      <c r="K22" s="300"/>
    </row>
    <row r="23" spans="2:11" s="36" customFormat="1" ht="12.75">
      <c r="B23" s="312" t="s">
        <v>492</v>
      </c>
      <c r="C23" s="294">
        <v>858440</v>
      </c>
      <c r="D23" s="294">
        <v>500470</v>
      </c>
      <c r="E23" s="315">
        <f t="shared" si="0"/>
        <v>58.2999394250035</v>
      </c>
      <c r="F23" s="300"/>
      <c r="G23" s="300"/>
      <c r="H23" s="300"/>
      <c r="I23" s="300"/>
      <c r="J23" s="300"/>
      <c r="K23" s="300"/>
    </row>
    <row r="24" spans="2:11" s="36" customFormat="1" ht="12.75">
      <c r="B24" s="312" t="s">
        <v>493</v>
      </c>
      <c r="C24" s="294">
        <v>1421569</v>
      </c>
      <c r="D24" s="294">
        <v>842477</v>
      </c>
      <c r="E24" s="315">
        <f t="shared" si="0"/>
        <v>59.26388377912011</v>
      </c>
      <c r="F24" s="300"/>
      <c r="G24" s="300"/>
      <c r="H24" s="300"/>
      <c r="I24" s="300"/>
      <c r="J24" s="300"/>
      <c r="K24" s="300"/>
    </row>
    <row r="25" spans="2:11" s="36" customFormat="1" ht="12.75">
      <c r="B25" s="312" t="s">
        <v>494</v>
      </c>
      <c r="C25" s="294">
        <v>1316985</v>
      </c>
      <c r="D25" s="294">
        <v>768241</v>
      </c>
      <c r="E25" s="315">
        <f t="shared" si="0"/>
        <v>58.33331435058107</v>
      </c>
      <c r="F25" s="300"/>
      <c r="G25" s="300"/>
      <c r="H25" s="300"/>
      <c r="I25" s="300"/>
      <c r="J25" s="300"/>
      <c r="K25" s="300"/>
    </row>
    <row r="26" spans="2:11" s="36" customFormat="1" ht="12.75">
      <c r="B26" s="312" t="s">
        <v>495</v>
      </c>
      <c r="C26" s="294">
        <v>756910</v>
      </c>
      <c r="D26" s="294">
        <v>442157</v>
      </c>
      <c r="E26" s="315">
        <f t="shared" si="0"/>
        <v>58.41606003355749</v>
      </c>
      <c r="F26" s="300"/>
      <c r="G26" s="300"/>
      <c r="H26" s="300"/>
      <c r="I26" s="300"/>
      <c r="J26" s="300"/>
      <c r="K26" s="300"/>
    </row>
    <row r="27" spans="2:11" s="36" customFormat="1" ht="12.75">
      <c r="B27" s="312" t="s">
        <v>496</v>
      </c>
      <c r="C27" s="294">
        <v>905227</v>
      </c>
      <c r="D27" s="294">
        <v>536883</v>
      </c>
      <c r="E27" s="315">
        <f t="shared" si="0"/>
        <v>59.30921194352356</v>
      </c>
      <c r="F27" s="300"/>
      <c r="G27" s="300"/>
      <c r="H27" s="300"/>
      <c r="I27" s="300"/>
      <c r="J27" s="300"/>
      <c r="K27" s="300"/>
    </row>
    <row r="28" spans="2:11" s="36" customFormat="1" ht="12.75">
      <c r="B28" s="312" t="s">
        <v>497</v>
      </c>
      <c r="C28" s="294">
        <v>1026149</v>
      </c>
      <c r="D28" s="294">
        <v>599372</v>
      </c>
      <c r="E28" s="315">
        <f t="shared" si="0"/>
        <v>58.40984106596605</v>
      </c>
      <c r="F28" s="300"/>
      <c r="G28" s="300"/>
      <c r="H28" s="300"/>
      <c r="I28" s="300"/>
      <c r="J28" s="300"/>
      <c r="K28" s="300"/>
    </row>
    <row r="29" spans="2:11" s="36" customFormat="1" ht="12.75">
      <c r="B29" s="312" t="s">
        <v>498</v>
      </c>
      <c r="C29" s="294">
        <v>1238969</v>
      </c>
      <c r="D29" s="294">
        <v>722732</v>
      </c>
      <c r="E29" s="315">
        <f t="shared" si="0"/>
        <v>58.3333400593558</v>
      </c>
      <c r="F29" s="300"/>
      <c r="G29" s="300"/>
      <c r="H29" s="300"/>
      <c r="I29" s="300"/>
      <c r="J29" s="300"/>
      <c r="K29" s="300"/>
    </row>
    <row r="30" spans="2:11" s="36" customFormat="1" ht="12.75">
      <c r="B30" s="312" t="s">
        <v>499</v>
      </c>
      <c r="C30" s="294">
        <v>1213355</v>
      </c>
      <c r="D30" s="294">
        <v>708534</v>
      </c>
      <c r="E30" s="315">
        <f t="shared" si="0"/>
        <v>58.394616579648996</v>
      </c>
      <c r="F30" s="300"/>
      <c r="G30" s="300"/>
      <c r="H30" s="300"/>
      <c r="I30" s="300"/>
      <c r="J30" s="300"/>
      <c r="K30" s="300"/>
    </row>
    <row r="31" spans="2:11" s="36" customFormat="1" ht="12.75">
      <c r="B31" s="312" t="s">
        <v>500</v>
      </c>
      <c r="C31" s="294">
        <v>963047</v>
      </c>
      <c r="D31" s="294">
        <v>561766</v>
      </c>
      <c r="E31" s="315">
        <f t="shared" si="0"/>
        <v>58.332147859865614</v>
      </c>
      <c r="F31" s="300"/>
      <c r="G31" s="300"/>
      <c r="H31" s="300"/>
      <c r="I31" s="300"/>
      <c r="J31" s="300"/>
      <c r="K31" s="300"/>
    </row>
    <row r="32" spans="2:11" s="36" customFormat="1" ht="12.75">
      <c r="B32" s="312" t="s">
        <v>501</v>
      </c>
      <c r="C32" s="294">
        <v>1305884</v>
      </c>
      <c r="D32" s="294">
        <v>761205</v>
      </c>
      <c r="E32" s="315">
        <f t="shared" si="0"/>
        <v>58.290399453550236</v>
      </c>
      <c r="F32" s="300"/>
      <c r="G32" s="300"/>
      <c r="H32" s="300"/>
      <c r="I32" s="300"/>
      <c r="J32" s="300"/>
      <c r="K32" s="300"/>
    </row>
    <row r="33" spans="2:11" s="36" customFormat="1" ht="12.75">
      <c r="B33" s="312" t="s">
        <v>502</v>
      </c>
      <c r="C33" s="294">
        <v>1472627</v>
      </c>
      <c r="D33" s="294">
        <v>860409</v>
      </c>
      <c r="E33" s="315">
        <f t="shared" si="0"/>
        <v>58.42681140573954</v>
      </c>
      <c r="F33" s="300"/>
      <c r="G33" s="300"/>
      <c r="H33" s="300"/>
      <c r="I33" s="300"/>
      <c r="J33" s="300"/>
      <c r="K33" s="300"/>
    </row>
    <row r="34" spans="2:11" s="36" customFormat="1" ht="12.75">
      <c r="B34" s="312" t="s">
        <v>503</v>
      </c>
      <c r="C34" s="294">
        <v>1463399</v>
      </c>
      <c r="D34" s="294">
        <v>857414</v>
      </c>
      <c r="E34" s="315">
        <f t="shared" si="0"/>
        <v>58.59058260939087</v>
      </c>
      <c r="F34" s="300"/>
      <c r="G34" s="300"/>
      <c r="H34" s="300"/>
      <c r="I34" s="300"/>
      <c r="J34" s="300"/>
      <c r="K34" s="300"/>
    </row>
    <row r="35" spans="2:11" s="36" customFormat="1" ht="12.75">
      <c r="B35" s="312" t="s">
        <v>504</v>
      </c>
      <c r="C35" s="294">
        <v>779079</v>
      </c>
      <c r="D35" s="294">
        <v>454850</v>
      </c>
      <c r="E35" s="315">
        <f t="shared" si="0"/>
        <v>58.38303946069654</v>
      </c>
      <c r="F35" s="300"/>
      <c r="G35" s="300"/>
      <c r="H35" s="300"/>
      <c r="I35" s="300"/>
      <c r="J35" s="300"/>
      <c r="K35" s="300"/>
    </row>
    <row r="36" spans="2:11" s="36" customFormat="1" ht="12.75">
      <c r="B36" s="312" t="s">
        <v>505</v>
      </c>
      <c r="C36" s="294">
        <v>1012273</v>
      </c>
      <c r="D36" s="294">
        <v>594451</v>
      </c>
      <c r="E36" s="315">
        <f t="shared" si="0"/>
        <v>58.72437573658489</v>
      </c>
      <c r="F36" s="300"/>
      <c r="G36" s="300"/>
      <c r="H36" s="300"/>
      <c r="I36" s="300"/>
      <c r="J36" s="300"/>
      <c r="K36" s="300"/>
    </row>
    <row r="37" spans="2:11" s="36" customFormat="1" ht="12.75">
      <c r="B37" s="312" t="s">
        <v>506</v>
      </c>
      <c r="C37" s="294">
        <v>1215616</v>
      </c>
      <c r="D37" s="294">
        <v>709109</v>
      </c>
      <c r="E37" s="315">
        <f t="shared" si="0"/>
        <v>58.333305912393385</v>
      </c>
      <c r="F37" s="300"/>
      <c r="G37" s="300"/>
      <c r="H37" s="300"/>
      <c r="I37" s="300"/>
      <c r="J37" s="300"/>
      <c r="K37" s="300"/>
    </row>
    <row r="38" spans="2:11" s="36" customFormat="1" ht="12.75">
      <c r="B38" s="312" t="s">
        <v>507</v>
      </c>
      <c r="C38" s="294">
        <v>680511</v>
      </c>
      <c r="D38" s="294">
        <v>398996</v>
      </c>
      <c r="E38" s="315">
        <f t="shared" si="0"/>
        <v>58.63182226297591</v>
      </c>
      <c r="F38" s="300"/>
      <c r="G38" s="300"/>
      <c r="H38" s="300"/>
      <c r="I38" s="300"/>
      <c r="J38" s="300"/>
      <c r="K38" s="300"/>
    </row>
    <row r="39" spans="2:11" s="36" customFormat="1" ht="12.75">
      <c r="B39" s="312" t="s">
        <v>508</v>
      </c>
      <c r="C39" s="294">
        <v>1140728</v>
      </c>
      <c r="D39" s="294">
        <v>666013</v>
      </c>
      <c r="E39" s="315">
        <f t="shared" si="0"/>
        <v>58.384908584693285</v>
      </c>
      <c r="F39" s="300"/>
      <c r="G39" s="300"/>
      <c r="H39" s="300"/>
      <c r="I39" s="300"/>
      <c r="J39" s="300"/>
      <c r="K39" s="300"/>
    </row>
    <row r="40" spans="2:11" s="36" customFormat="1" ht="12.75">
      <c r="B40" s="312" t="s">
        <v>509</v>
      </c>
      <c r="C40" s="294">
        <v>172061</v>
      </c>
      <c r="D40" s="294">
        <v>102274</v>
      </c>
      <c r="E40" s="315">
        <f t="shared" si="0"/>
        <v>59.44054724777841</v>
      </c>
      <c r="F40" s="300"/>
      <c r="G40" s="300"/>
      <c r="H40" s="300"/>
      <c r="I40" s="300"/>
      <c r="J40" s="300"/>
      <c r="K40" s="300"/>
    </row>
    <row r="41" spans="2:11" s="36" customFormat="1" ht="13.5" customHeight="1">
      <c r="B41" s="316" t="s">
        <v>510</v>
      </c>
      <c r="C41" s="299">
        <f>SUM(C8:C40)</f>
        <v>27084364</v>
      </c>
      <c r="D41" s="299">
        <f>SUM(D8:D40)</f>
        <v>15856623</v>
      </c>
      <c r="E41" s="317">
        <f t="shared" si="0"/>
        <v>58.545303112895695</v>
      </c>
      <c r="F41" s="300"/>
      <c r="G41" s="300"/>
      <c r="H41" s="300"/>
      <c r="I41" s="300"/>
      <c r="J41" s="300"/>
      <c r="K41" s="300"/>
    </row>
    <row r="42" spans="4:11" s="36" customFormat="1" ht="12.75">
      <c r="D42" s="300"/>
      <c r="E42" s="300"/>
      <c r="F42" s="300"/>
      <c r="G42" s="300"/>
      <c r="H42" s="300"/>
      <c r="I42" s="300"/>
      <c r="J42" s="300"/>
      <c r="K42" s="300"/>
    </row>
    <row r="43" spans="4:11" s="36" customFormat="1" ht="12.75">
      <c r="D43" s="300"/>
      <c r="E43" s="300"/>
      <c r="F43" s="300"/>
      <c r="G43" s="300"/>
      <c r="H43" s="300"/>
      <c r="I43" s="300"/>
      <c r="J43" s="300"/>
      <c r="K43" s="300"/>
    </row>
    <row r="44" spans="1:11" s="106" customFormat="1" ht="12">
      <c r="A44" s="44"/>
      <c r="B44" s="106" t="s">
        <v>264</v>
      </c>
      <c r="C44" s="106" t="s">
        <v>511</v>
      </c>
      <c r="D44" s="146"/>
      <c r="E44" s="318" t="s">
        <v>56</v>
      </c>
      <c r="F44" s="146"/>
      <c r="G44" s="146"/>
      <c r="H44" s="146"/>
      <c r="I44" s="146"/>
      <c r="J44" s="146"/>
      <c r="K44" s="146"/>
    </row>
    <row r="45" spans="1:11" s="106" customFormat="1" ht="12">
      <c r="A45" s="44"/>
      <c r="D45" s="319"/>
      <c r="E45" s="146"/>
      <c r="F45" s="146"/>
      <c r="G45" s="146"/>
      <c r="H45" s="146"/>
      <c r="I45" s="146"/>
      <c r="J45" s="146"/>
      <c r="K45" s="146"/>
    </row>
    <row r="46" spans="1:11" s="36" customFormat="1" ht="12.75">
      <c r="A46" s="44"/>
      <c r="D46" s="300"/>
      <c r="E46" s="300"/>
      <c r="F46" s="300"/>
      <c r="G46" s="300"/>
      <c r="H46" s="300"/>
      <c r="I46" s="300"/>
      <c r="J46" s="300"/>
      <c r="K46" s="300"/>
    </row>
    <row r="47" spans="4:11" s="36" customFormat="1" ht="12.75">
      <c r="D47" s="300"/>
      <c r="E47" s="300"/>
      <c r="F47" s="300"/>
      <c r="G47" s="300"/>
      <c r="H47" s="300"/>
      <c r="I47" s="300"/>
      <c r="J47" s="300"/>
      <c r="K47" s="300"/>
    </row>
    <row r="48" spans="4:11" s="36" customFormat="1" ht="12.75">
      <c r="D48" s="300"/>
      <c r="E48" s="300"/>
      <c r="F48" s="300"/>
      <c r="G48" s="300"/>
      <c r="H48" s="300"/>
      <c r="I48" s="300"/>
      <c r="J48" s="300"/>
      <c r="K48" s="300"/>
    </row>
    <row r="49" spans="4:11" s="36" customFormat="1" ht="12.75">
      <c r="D49" s="300"/>
      <c r="E49" s="300"/>
      <c r="F49" s="300"/>
      <c r="G49" s="300"/>
      <c r="H49" s="300"/>
      <c r="I49" s="300"/>
      <c r="J49" s="300"/>
      <c r="K49" s="300"/>
    </row>
    <row r="50" spans="4:11" s="36" customFormat="1" ht="12.75">
      <c r="D50" s="300"/>
      <c r="E50" s="300"/>
      <c r="F50" s="300"/>
      <c r="G50" s="300"/>
      <c r="H50" s="300"/>
      <c r="I50" s="300"/>
      <c r="J50" s="300"/>
      <c r="K50" s="300"/>
    </row>
    <row r="51" spans="1:11" s="286" customFormat="1" ht="12">
      <c r="A51" s="285"/>
      <c r="B51" s="303"/>
      <c r="C51" s="320"/>
      <c r="D51" s="301"/>
      <c r="E51" s="301"/>
      <c r="F51" s="301"/>
      <c r="G51" s="301"/>
      <c r="H51" s="301"/>
      <c r="I51" s="301"/>
      <c r="J51" s="301"/>
      <c r="K51" s="301"/>
    </row>
    <row r="52" spans="1:11" s="286" customFormat="1" ht="12">
      <c r="A52" s="285"/>
      <c r="B52" s="303"/>
      <c r="C52" s="321"/>
      <c r="D52" s="301"/>
      <c r="E52" s="301"/>
      <c r="F52" s="301"/>
      <c r="G52" s="301"/>
      <c r="H52" s="301"/>
      <c r="I52" s="301"/>
      <c r="J52" s="301"/>
      <c r="K52" s="301"/>
    </row>
    <row r="53" spans="1:11" s="286" customFormat="1" ht="12">
      <c r="A53" s="285"/>
      <c r="B53" s="303"/>
      <c r="C53" s="321"/>
      <c r="D53" s="301"/>
      <c r="E53" s="301"/>
      <c r="F53" s="301"/>
      <c r="G53" s="301"/>
      <c r="H53" s="301"/>
      <c r="I53" s="301"/>
      <c r="J53" s="301"/>
      <c r="K53" s="301"/>
    </row>
    <row r="54" spans="1:11" s="286" customFormat="1" ht="12">
      <c r="A54" s="285"/>
      <c r="B54" s="303"/>
      <c r="C54" s="321"/>
      <c r="D54" s="301"/>
      <c r="E54" s="301"/>
      <c r="F54" s="301"/>
      <c r="G54" s="301"/>
      <c r="H54" s="301"/>
      <c r="I54" s="301"/>
      <c r="J54" s="301"/>
      <c r="K54" s="301"/>
    </row>
    <row r="55" spans="1:11" s="286" customFormat="1" ht="12">
      <c r="A55" s="285"/>
      <c r="B55" s="303"/>
      <c r="C55" s="321"/>
      <c r="D55" s="301"/>
      <c r="E55" s="301"/>
      <c r="F55" s="301"/>
      <c r="G55" s="301"/>
      <c r="H55" s="301"/>
      <c r="I55" s="301"/>
      <c r="J55" s="301"/>
      <c r="K55" s="301"/>
    </row>
    <row r="56" spans="1:11" s="286" customFormat="1" ht="12">
      <c r="A56" s="285"/>
      <c r="B56" s="303"/>
      <c r="C56" s="321"/>
      <c r="D56" s="301"/>
      <c r="E56" s="301"/>
      <c r="F56" s="301"/>
      <c r="G56" s="301"/>
      <c r="H56" s="301"/>
      <c r="I56" s="301"/>
      <c r="J56" s="301"/>
      <c r="K56" s="301"/>
    </row>
    <row r="57" spans="1:11" s="286" customFormat="1" ht="12">
      <c r="A57" s="285"/>
      <c r="B57" s="303"/>
      <c r="C57" s="321"/>
      <c r="D57" s="301"/>
      <c r="E57" s="301"/>
      <c r="F57" s="301"/>
      <c r="G57" s="301"/>
      <c r="H57" s="301"/>
      <c r="I57" s="301"/>
      <c r="J57" s="301"/>
      <c r="K57" s="301"/>
    </row>
    <row r="58" spans="1:11" s="286" customFormat="1" ht="12">
      <c r="A58" s="285"/>
      <c r="B58" s="303"/>
      <c r="C58" s="321"/>
      <c r="D58" s="301"/>
      <c r="E58" s="301"/>
      <c r="F58" s="301"/>
      <c r="G58" s="301"/>
      <c r="H58" s="301"/>
      <c r="I58" s="301"/>
      <c r="J58" s="301"/>
      <c r="K58" s="301"/>
    </row>
    <row r="59" spans="1:11" s="286" customFormat="1" ht="12">
      <c r="A59" s="285"/>
      <c r="B59" s="303"/>
      <c r="C59" s="321"/>
      <c r="D59" s="301"/>
      <c r="E59" s="301"/>
      <c r="F59" s="301"/>
      <c r="G59" s="301"/>
      <c r="H59" s="301"/>
      <c r="I59" s="301"/>
      <c r="J59" s="301"/>
      <c r="K59" s="301"/>
    </row>
    <row r="60" spans="1:11" s="286" customFormat="1" ht="12">
      <c r="A60" s="285"/>
      <c r="B60" s="303"/>
      <c r="C60" s="321"/>
      <c r="D60" s="301"/>
      <c r="E60" s="301"/>
      <c r="F60" s="301"/>
      <c r="G60" s="301"/>
      <c r="H60" s="301"/>
      <c r="I60" s="301"/>
      <c r="J60" s="301"/>
      <c r="K60" s="301"/>
    </row>
    <row r="61" spans="1:11" s="286" customFormat="1" ht="12">
      <c r="A61" s="285"/>
      <c r="B61" s="303"/>
      <c r="C61" s="321"/>
      <c r="D61" s="301"/>
      <c r="E61" s="301"/>
      <c r="F61" s="301"/>
      <c r="G61" s="301"/>
      <c r="H61" s="301"/>
      <c r="I61" s="301"/>
      <c r="J61" s="301"/>
      <c r="K61" s="301"/>
    </row>
    <row r="62" spans="1:11" s="286" customFormat="1" ht="12">
      <c r="A62" s="285"/>
      <c r="B62" s="303"/>
      <c r="C62" s="321"/>
      <c r="D62" s="301"/>
      <c r="E62" s="301"/>
      <c r="F62" s="301"/>
      <c r="G62" s="301"/>
      <c r="H62" s="301"/>
      <c r="I62" s="301"/>
      <c r="J62" s="301"/>
      <c r="K62" s="301"/>
    </row>
    <row r="63" spans="1:11" s="286" customFormat="1" ht="12">
      <c r="A63" s="285"/>
      <c r="B63" s="303"/>
      <c r="C63" s="321"/>
      <c r="D63" s="301"/>
      <c r="E63" s="301"/>
      <c r="F63" s="301"/>
      <c r="G63" s="301"/>
      <c r="H63" s="301"/>
      <c r="I63" s="301"/>
      <c r="J63" s="301"/>
      <c r="K63" s="301"/>
    </row>
    <row r="64" spans="1:11" s="286" customFormat="1" ht="12">
      <c r="A64" s="285"/>
      <c r="B64" s="303"/>
      <c r="C64" s="321"/>
      <c r="D64" s="301"/>
      <c r="E64" s="301"/>
      <c r="F64" s="301"/>
      <c r="G64" s="301"/>
      <c r="H64" s="301"/>
      <c r="I64" s="301"/>
      <c r="J64" s="301"/>
      <c r="K64" s="301"/>
    </row>
    <row r="65" spans="1:11" s="286" customFormat="1" ht="12">
      <c r="A65" s="285"/>
      <c r="B65" s="303"/>
      <c r="C65" s="321"/>
      <c r="D65" s="301"/>
      <c r="E65" s="301"/>
      <c r="F65" s="301"/>
      <c r="G65" s="301"/>
      <c r="H65" s="301"/>
      <c r="I65" s="301"/>
      <c r="J65" s="301"/>
      <c r="K65" s="301"/>
    </row>
    <row r="66" spans="1:11" s="286" customFormat="1" ht="12">
      <c r="A66" s="285"/>
      <c r="B66" s="303"/>
      <c r="C66" s="321"/>
      <c r="D66" s="301"/>
      <c r="E66" s="301"/>
      <c r="F66" s="301"/>
      <c r="G66" s="301"/>
      <c r="H66" s="301"/>
      <c r="I66" s="301"/>
      <c r="J66" s="301"/>
      <c r="K66" s="301"/>
    </row>
    <row r="67" spans="1:11" s="286" customFormat="1" ht="12">
      <c r="A67" s="285"/>
      <c r="B67" s="303"/>
      <c r="C67" s="321"/>
      <c r="D67" s="301"/>
      <c r="E67" s="301"/>
      <c r="F67" s="301"/>
      <c r="G67" s="301"/>
      <c r="H67" s="301"/>
      <c r="I67" s="301"/>
      <c r="J67" s="301"/>
      <c r="K67" s="301"/>
    </row>
    <row r="68" spans="1:11" s="286" customFormat="1" ht="12">
      <c r="A68" s="285"/>
      <c r="B68" s="303"/>
      <c r="C68" s="321"/>
      <c r="D68" s="301"/>
      <c r="E68" s="301"/>
      <c r="F68" s="301"/>
      <c r="G68" s="301"/>
      <c r="H68" s="301"/>
      <c r="I68" s="301"/>
      <c r="J68" s="301"/>
      <c r="K68" s="301"/>
    </row>
    <row r="69" spans="1:11" s="286" customFormat="1" ht="12.75">
      <c r="A69" s="285"/>
      <c r="B69" s="322"/>
      <c r="C69" s="321"/>
      <c r="D69" s="301"/>
      <c r="E69" s="301"/>
      <c r="F69" s="301"/>
      <c r="G69" s="301"/>
      <c r="H69" s="301"/>
      <c r="I69" s="301"/>
      <c r="J69" s="301"/>
      <c r="K69" s="301"/>
    </row>
    <row r="70" spans="1:11" s="286" customFormat="1" ht="12.75">
      <c r="A70" s="285"/>
      <c r="B70" s="322"/>
      <c r="C70" s="321"/>
      <c r="D70" s="301"/>
      <c r="E70" s="301"/>
      <c r="F70" s="301"/>
      <c r="G70" s="301"/>
      <c r="H70" s="301"/>
      <c r="I70" s="301"/>
      <c r="J70" s="301"/>
      <c r="K70" s="301"/>
    </row>
    <row r="71" spans="1:11" s="286" customFormat="1" ht="12.75">
      <c r="A71" s="285"/>
      <c r="B71" s="322"/>
      <c r="C71" s="321"/>
      <c r="D71" s="301"/>
      <c r="E71" s="301"/>
      <c r="F71" s="301"/>
      <c r="G71" s="301"/>
      <c r="H71" s="301"/>
      <c r="I71" s="301"/>
      <c r="J71" s="301"/>
      <c r="K71" s="301"/>
    </row>
    <row r="72" spans="1:11" s="286" customFormat="1" ht="12.75">
      <c r="A72" s="285"/>
      <c r="B72" s="322"/>
      <c r="C72" s="321"/>
      <c r="D72" s="301"/>
      <c r="E72" s="301"/>
      <c r="F72" s="301"/>
      <c r="G72" s="301"/>
      <c r="H72" s="301"/>
      <c r="I72" s="301"/>
      <c r="J72" s="301"/>
      <c r="K72" s="301"/>
    </row>
    <row r="73" spans="1:11" s="286" customFormat="1" ht="14.25">
      <c r="A73" s="302"/>
      <c r="B73" s="322"/>
      <c r="C73" s="321"/>
      <c r="D73" s="301"/>
      <c r="E73" s="301"/>
      <c r="F73" s="301"/>
      <c r="G73" s="301"/>
      <c r="H73" s="301"/>
      <c r="I73" s="301"/>
      <c r="J73" s="301"/>
      <c r="K73" s="301"/>
    </row>
    <row r="74" spans="2:11" s="286" customFormat="1" ht="12.75">
      <c r="B74" s="322"/>
      <c r="C74" s="321"/>
      <c r="D74" s="301"/>
      <c r="E74" s="301"/>
      <c r="F74" s="301"/>
      <c r="G74" s="301"/>
      <c r="H74" s="301"/>
      <c r="I74" s="301"/>
      <c r="J74" s="301"/>
      <c r="K74" s="301"/>
    </row>
    <row r="75" spans="2:11" s="286" customFormat="1" ht="12.75">
      <c r="B75" s="322"/>
      <c r="C75" s="321"/>
      <c r="D75" s="301"/>
      <c r="E75" s="301"/>
      <c r="F75" s="301"/>
      <c r="G75" s="301"/>
      <c r="H75" s="301"/>
      <c r="I75" s="301"/>
      <c r="J75" s="301"/>
      <c r="K75" s="301"/>
    </row>
    <row r="76" spans="2:11" s="286" customFormat="1" ht="12.75">
      <c r="B76" s="322"/>
      <c r="C76" s="321"/>
      <c r="D76" s="301"/>
      <c r="E76" s="301"/>
      <c r="F76" s="301"/>
      <c r="G76" s="301"/>
      <c r="H76" s="301"/>
      <c r="I76" s="301"/>
      <c r="J76" s="301"/>
      <c r="K76" s="301"/>
    </row>
    <row r="77" spans="2:11" s="286" customFormat="1" ht="12.75">
      <c r="B77" s="322"/>
      <c r="C77" s="321"/>
      <c r="D77" s="301"/>
      <c r="E77" s="301"/>
      <c r="F77" s="301"/>
      <c r="G77" s="301"/>
      <c r="H77" s="301"/>
      <c r="I77" s="301"/>
      <c r="J77" s="301"/>
      <c r="K77" s="301"/>
    </row>
    <row r="78" spans="2:11" s="286" customFormat="1" ht="12.75">
      <c r="B78" s="322"/>
      <c r="C78" s="321"/>
      <c r="D78" s="301"/>
      <c r="E78" s="301"/>
      <c r="F78" s="301"/>
      <c r="G78" s="301"/>
      <c r="H78" s="301"/>
      <c r="I78" s="301"/>
      <c r="J78" s="301"/>
      <c r="K78" s="301"/>
    </row>
    <row r="79" spans="2:11" s="286" customFormat="1" ht="12.75">
      <c r="B79" s="322"/>
      <c r="C79" s="321"/>
      <c r="D79" s="301"/>
      <c r="E79" s="301"/>
      <c r="F79" s="301"/>
      <c r="G79" s="301"/>
      <c r="H79" s="301"/>
      <c r="I79" s="301"/>
      <c r="J79" s="301"/>
      <c r="K79" s="301"/>
    </row>
    <row r="80" spans="2:11" s="286" customFormat="1" ht="12.75">
      <c r="B80" s="322"/>
      <c r="C80" s="321"/>
      <c r="D80" s="301"/>
      <c r="E80" s="301"/>
      <c r="F80" s="301"/>
      <c r="G80" s="301"/>
      <c r="H80" s="301"/>
      <c r="I80" s="301"/>
      <c r="J80" s="301"/>
      <c r="K80" s="301"/>
    </row>
    <row r="81" spans="2:11" s="286" customFormat="1" ht="12.75">
      <c r="B81" s="322"/>
      <c r="C81" s="321"/>
      <c r="D81" s="301"/>
      <c r="E81" s="301"/>
      <c r="F81" s="301"/>
      <c r="G81" s="301"/>
      <c r="H81" s="301"/>
      <c r="I81" s="301"/>
      <c r="J81" s="301"/>
      <c r="K81" s="301"/>
    </row>
    <row r="82" spans="2:3" ht="12.75">
      <c r="B82" s="323"/>
      <c r="C82" s="324"/>
    </row>
    <row r="83" spans="2:3" ht="12.75">
      <c r="B83" s="323"/>
      <c r="C83" s="324"/>
    </row>
    <row r="84" ht="12.75">
      <c r="B84" s="323"/>
    </row>
    <row r="85" ht="12.75">
      <c r="B85" s="323"/>
    </row>
    <row r="86" ht="12.75">
      <c r="B86" s="323"/>
    </row>
    <row r="87" ht="12.75">
      <c r="B87" s="323"/>
    </row>
    <row r="88" ht="12.75">
      <c r="B88" s="323"/>
    </row>
    <row r="89" ht="12.75">
      <c r="B89" s="323"/>
    </row>
    <row r="90" ht="12.75">
      <c r="B90" s="323"/>
    </row>
    <row r="91" ht="12.75">
      <c r="B91" s="323"/>
    </row>
    <row r="92" ht="12.75">
      <c r="B92" s="323"/>
    </row>
    <row r="93" ht="12.75">
      <c r="B93" s="323"/>
    </row>
    <row r="94" ht="12.75">
      <c r="B94" s="323"/>
    </row>
    <row r="95" ht="12.75">
      <c r="B95" s="323"/>
    </row>
    <row r="96" ht="12.75">
      <c r="B96" s="323"/>
    </row>
    <row r="97" ht="12.75">
      <c r="B97" s="323"/>
    </row>
    <row r="98" ht="12.75">
      <c r="B98" s="323"/>
    </row>
    <row r="99" ht="12.75">
      <c r="B99" s="323"/>
    </row>
    <row r="100" ht="12.75">
      <c r="B100" s="323"/>
    </row>
    <row r="101" ht="12.75">
      <c r="B101" s="323"/>
    </row>
    <row r="102" ht="12.75">
      <c r="B102" s="323"/>
    </row>
    <row r="103" ht="12.75">
      <c r="B103" s="323"/>
    </row>
    <row r="104" ht="12.75">
      <c r="B104" s="323"/>
    </row>
    <row r="105" ht="12.75">
      <c r="B105" s="323"/>
    </row>
  </sheetData>
  <printOptions/>
  <pageMargins left="0.6" right="0.75" top="1" bottom="1" header="0.5" footer="0.5"/>
  <pageSetup horizontalDpi="300" verticalDpi="300" orientation="portrait" paperSize="9" r:id="rId1"/>
  <headerFooter alignWithMargins="0">
    <oddFooter>&amp;L&amp;"RimHelvetica,Roman"&amp;8Valsts kase / Pārskatu departaments
17.08.98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1">
      <selection activeCell="D30" sqref="D30"/>
    </sheetView>
  </sheetViews>
  <sheetFormatPr defaultColWidth="9.33203125" defaultRowHeight="11.25"/>
  <cols>
    <col min="1" max="1" width="17.5" style="44" customWidth="1"/>
    <col min="2" max="2" width="12.66015625" style="44" customWidth="1"/>
    <col min="3" max="3" width="12.5" style="44" customWidth="1"/>
    <col min="4" max="4" width="12.16015625" style="44" customWidth="1"/>
    <col min="5" max="5" width="15.83203125" style="44" customWidth="1"/>
    <col min="6" max="6" width="9.16015625" style="44" customWidth="1"/>
    <col min="7" max="7" width="13" style="44" customWidth="1"/>
    <col min="8" max="8" width="15" style="44" customWidth="1"/>
    <col min="9" max="16384" width="9.33203125" style="44" customWidth="1"/>
  </cols>
  <sheetData>
    <row r="1" spans="1:7" ht="12.75" customHeight="1">
      <c r="A1" s="36" t="s">
        <v>512</v>
      </c>
      <c r="B1" s="36"/>
      <c r="C1" s="36"/>
      <c r="D1" s="36"/>
      <c r="E1" s="36"/>
      <c r="F1" s="36"/>
      <c r="G1" s="149" t="s">
        <v>513</v>
      </c>
    </row>
    <row r="2" spans="1:7" ht="12">
      <c r="A2" s="286"/>
      <c r="B2" s="286"/>
      <c r="C2" s="286"/>
      <c r="D2" s="286"/>
      <c r="E2" s="286"/>
      <c r="F2" s="286"/>
      <c r="G2" s="286"/>
    </row>
    <row r="3" spans="1:7" ht="12">
      <c r="A3" s="286"/>
      <c r="B3" s="286"/>
      <c r="C3" s="286"/>
      <c r="D3" s="286"/>
      <c r="E3" s="286"/>
      <c r="F3" s="286"/>
      <c r="G3" s="286"/>
    </row>
    <row r="4" spans="1:7" ht="15.75">
      <c r="A4" s="175" t="s">
        <v>514</v>
      </c>
      <c r="B4" s="170"/>
      <c r="C4" s="170"/>
      <c r="D4" s="170"/>
      <c r="E4" s="170"/>
      <c r="F4" s="170"/>
      <c r="G4" s="170"/>
    </row>
    <row r="5" spans="1:7" ht="15.75">
      <c r="A5" s="175" t="s">
        <v>63</v>
      </c>
      <c r="B5" s="43"/>
      <c r="C5" s="175"/>
      <c r="D5" s="175"/>
      <c r="E5" s="175"/>
      <c r="F5" s="173"/>
      <c r="G5" s="173"/>
    </row>
    <row r="6" spans="1:7" ht="15.75">
      <c r="A6" s="325"/>
      <c r="B6" s="286"/>
      <c r="C6" s="286"/>
      <c r="D6" s="286"/>
      <c r="E6" s="286"/>
      <c r="F6" s="286"/>
      <c r="G6" s="286"/>
    </row>
    <row r="7" spans="1:8" ht="11.25">
      <c r="A7" s="289"/>
      <c r="B7" s="289"/>
      <c r="C7" s="289"/>
      <c r="D7" s="289"/>
      <c r="E7" s="289"/>
      <c r="F7" s="289"/>
      <c r="G7" s="289" t="s">
        <v>515</v>
      </c>
      <c r="H7" s="206"/>
    </row>
    <row r="8" spans="1:8" ht="56.25">
      <c r="A8" s="254" t="s">
        <v>474</v>
      </c>
      <c r="B8" s="326" t="s">
        <v>516</v>
      </c>
      <c r="C8" s="326" t="s">
        <v>517</v>
      </c>
      <c r="D8" s="326" t="s">
        <v>518</v>
      </c>
      <c r="E8" s="326" t="s">
        <v>519</v>
      </c>
      <c r="F8" s="326" t="s">
        <v>520</v>
      </c>
      <c r="G8" s="326" t="s">
        <v>521</v>
      </c>
      <c r="H8" s="327" t="s">
        <v>522</v>
      </c>
    </row>
    <row r="9" spans="1:8" ht="11.25">
      <c r="A9" s="328">
        <v>1</v>
      </c>
      <c r="B9" s="329">
        <v>2</v>
      </c>
      <c r="C9" s="329">
        <v>3</v>
      </c>
      <c r="D9" s="329">
        <v>4</v>
      </c>
      <c r="E9" s="329">
        <v>5</v>
      </c>
      <c r="F9" s="330">
        <v>6</v>
      </c>
      <c r="G9" s="330">
        <v>7</v>
      </c>
      <c r="H9" s="331">
        <v>8</v>
      </c>
    </row>
    <row r="10" spans="1:8" ht="12">
      <c r="A10" s="332" t="s">
        <v>477</v>
      </c>
      <c r="B10" s="333">
        <v>575000</v>
      </c>
      <c r="C10" s="334">
        <v>2050976</v>
      </c>
      <c r="D10" s="333">
        <v>35568</v>
      </c>
      <c r="E10" s="335">
        <v>10537501</v>
      </c>
      <c r="F10" s="336"/>
      <c r="G10" s="330"/>
      <c r="H10" s="334">
        <f>SUM(B10:E10)</f>
        <v>13199045</v>
      </c>
    </row>
    <row r="11" spans="1:8" ht="12">
      <c r="A11" s="332" t="s">
        <v>478</v>
      </c>
      <c r="B11" s="333">
        <v>336000</v>
      </c>
      <c r="C11" s="333">
        <v>277400</v>
      </c>
      <c r="D11" s="333">
        <v>3924</v>
      </c>
      <c r="E11" s="335">
        <v>1712884</v>
      </c>
      <c r="F11" s="336"/>
      <c r="G11" s="335"/>
      <c r="H11" s="334">
        <f>SUM(B11:E11)</f>
        <v>2330208</v>
      </c>
    </row>
    <row r="12" spans="1:8" ht="12">
      <c r="A12" s="332" t="s">
        <v>479</v>
      </c>
      <c r="B12" s="333"/>
      <c r="C12" s="333">
        <v>236700</v>
      </c>
      <c r="D12" s="333">
        <v>6484</v>
      </c>
      <c r="E12" s="335">
        <v>1080936</v>
      </c>
      <c r="F12" s="336"/>
      <c r="G12" s="335">
        <v>4164</v>
      </c>
      <c r="H12" s="334">
        <f aca="true" t="shared" si="0" ref="H12:H43">SUM(B12:G12)</f>
        <v>1328284</v>
      </c>
    </row>
    <row r="13" spans="1:8" ht="12">
      <c r="A13" s="332" t="s">
        <v>480</v>
      </c>
      <c r="B13" s="333">
        <v>322950</v>
      </c>
      <c r="C13" s="333">
        <v>63247</v>
      </c>
      <c r="D13" s="333">
        <v>1882</v>
      </c>
      <c r="E13" s="333">
        <v>830586</v>
      </c>
      <c r="F13" s="336"/>
      <c r="G13" s="335"/>
      <c r="H13" s="334">
        <f t="shared" si="0"/>
        <v>1218665</v>
      </c>
    </row>
    <row r="14" spans="1:8" ht="12">
      <c r="A14" s="332" t="s">
        <v>481</v>
      </c>
      <c r="B14" s="333">
        <v>115000</v>
      </c>
      <c r="C14" s="333">
        <v>356540</v>
      </c>
      <c r="D14" s="333">
        <v>5216</v>
      </c>
      <c r="E14" s="335">
        <v>1307860</v>
      </c>
      <c r="F14" s="336">
        <v>30000</v>
      </c>
      <c r="G14" s="335"/>
      <c r="H14" s="334">
        <f t="shared" si="0"/>
        <v>1814616</v>
      </c>
    </row>
    <row r="15" spans="1:8" ht="12">
      <c r="A15" s="332" t="s">
        <v>482</v>
      </c>
      <c r="B15" s="333">
        <v>45000</v>
      </c>
      <c r="C15" s="333">
        <v>242040</v>
      </c>
      <c r="D15" s="333">
        <v>3334</v>
      </c>
      <c r="E15" s="335">
        <v>641299</v>
      </c>
      <c r="F15" s="336"/>
      <c r="G15" s="335"/>
      <c r="H15" s="334">
        <f t="shared" si="0"/>
        <v>931673</v>
      </c>
    </row>
    <row r="16" spans="1:8" ht="12">
      <c r="A16" s="332" t="s">
        <v>483</v>
      </c>
      <c r="B16" s="333"/>
      <c r="C16" s="333">
        <v>24637</v>
      </c>
      <c r="D16" s="333">
        <v>2472</v>
      </c>
      <c r="E16" s="335">
        <v>665415</v>
      </c>
      <c r="F16" s="336"/>
      <c r="G16" s="335"/>
      <c r="H16" s="334">
        <f t="shared" si="0"/>
        <v>692524</v>
      </c>
    </row>
    <row r="17" spans="1:8" ht="12">
      <c r="A17" s="332" t="s">
        <v>484</v>
      </c>
      <c r="B17" s="333">
        <v>290500</v>
      </c>
      <c r="C17" s="333">
        <v>221625</v>
      </c>
      <c r="D17" s="333">
        <v>1611</v>
      </c>
      <c r="E17" s="335">
        <v>934554</v>
      </c>
      <c r="F17" s="336"/>
      <c r="G17" s="335"/>
      <c r="H17" s="334">
        <f t="shared" si="0"/>
        <v>1448290</v>
      </c>
    </row>
    <row r="18" spans="1:8" ht="12">
      <c r="A18" s="332" t="s">
        <v>485</v>
      </c>
      <c r="B18" s="333">
        <v>20000</v>
      </c>
      <c r="C18" s="333">
        <v>268116</v>
      </c>
      <c r="D18" s="333">
        <v>1882</v>
      </c>
      <c r="E18" s="335">
        <v>552428</v>
      </c>
      <c r="F18" s="336"/>
      <c r="G18" s="335">
        <v>3488</v>
      </c>
      <c r="H18" s="334">
        <f t="shared" si="0"/>
        <v>845914</v>
      </c>
    </row>
    <row r="19" spans="1:8" ht="12">
      <c r="A19" s="332" t="s">
        <v>486</v>
      </c>
      <c r="B19" s="333">
        <v>21000</v>
      </c>
      <c r="C19" s="333">
        <v>213478</v>
      </c>
      <c r="D19" s="333">
        <v>2153</v>
      </c>
      <c r="E19" s="335">
        <v>618664</v>
      </c>
      <c r="F19" s="336"/>
      <c r="G19" s="335"/>
      <c r="H19" s="334">
        <f t="shared" si="0"/>
        <v>855295</v>
      </c>
    </row>
    <row r="20" spans="1:8" ht="12">
      <c r="A20" s="332" t="s">
        <v>487</v>
      </c>
      <c r="B20" s="333"/>
      <c r="C20" s="333">
        <v>354226</v>
      </c>
      <c r="D20" s="333">
        <v>3113</v>
      </c>
      <c r="E20" s="335">
        <v>1078516</v>
      </c>
      <c r="F20" s="336"/>
      <c r="G20" s="335">
        <v>10000</v>
      </c>
      <c r="H20" s="334">
        <f t="shared" si="0"/>
        <v>1445855</v>
      </c>
    </row>
    <row r="21" spans="1:8" ht="12">
      <c r="A21" s="332" t="s">
        <v>488</v>
      </c>
      <c r="B21" s="333">
        <v>41000</v>
      </c>
      <c r="C21" s="333">
        <v>631476</v>
      </c>
      <c r="D21" s="333">
        <v>4784</v>
      </c>
      <c r="E21" s="335">
        <v>1267329</v>
      </c>
      <c r="F21" s="336"/>
      <c r="G21" s="335">
        <v>4408</v>
      </c>
      <c r="H21" s="334">
        <f t="shared" si="0"/>
        <v>1948997</v>
      </c>
    </row>
    <row r="22" spans="1:8" ht="12">
      <c r="A22" s="332" t="s">
        <v>489</v>
      </c>
      <c r="B22" s="333">
        <v>89000</v>
      </c>
      <c r="C22" s="333">
        <v>189431</v>
      </c>
      <c r="D22" s="333">
        <v>1076</v>
      </c>
      <c r="E22" s="335">
        <v>759142</v>
      </c>
      <c r="F22" s="336"/>
      <c r="G22" s="335">
        <v>10000</v>
      </c>
      <c r="H22" s="334">
        <f t="shared" si="0"/>
        <v>1048649</v>
      </c>
    </row>
    <row r="23" spans="1:8" ht="12">
      <c r="A23" s="332" t="s">
        <v>490</v>
      </c>
      <c r="B23" s="333"/>
      <c r="C23" s="333">
        <v>80313</v>
      </c>
      <c r="D23" s="333">
        <v>2902</v>
      </c>
      <c r="E23" s="335">
        <v>890853</v>
      </c>
      <c r="F23" s="336"/>
      <c r="G23" s="335"/>
      <c r="H23" s="334">
        <f t="shared" si="0"/>
        <v>974068</v>
      </c>
    </row>
    <row r="24" spans="1:8" ht="12">
      <c r="A24" s="332" t="s">
        <v>491</v>
      </c>
      <c r="B24" s="333">
        <v>209400</v>
      </c>
      <c r="C24" s="333">
        <v>82000</v>
      </c>
      <c r="D24" s="333">
        <v>2475</v>
      </c>
      <c r="E24" s="335">
        <v>588766</v>
      </c>
      <c r="F24" s="336"/>
      <c r="G24" s="335"/>
      <c r="H24" s="334">
        <f t="shared" si="0"/>
        <v>882641</v>
      </c>
    </row>
    <row r="25" spans="1:8" ht="12">
      <c r="A25" s="332" t="s">
        <v>492</v>
      </c>
      <c r="B25" s="333"/>
      <c r="C25" s="333">
        <v>160913</v>
      </c>
      <c r="D25" s="333">
        <v>3786</v>
      </c>
      <c r="E25" s="335">
        <v>757886</v>
      </c>
      <c r="F25" s="336"/>
      <c r="G25" s="335"/>
      <c r="H25" s="334">
        <f t="shared" si="0"/>
        <v>922585</v>
      </c>
    </row>
    <row r="26" spans="1:8" ht="12">
      <c r="A26" s="332" t="s">
        <v>493</v>
      </c>
      <c r="B26" s="333">
        <v>25000</v>
      </c>
      <c r="C26" s="333">
        <v>279899</v>
      </c>
      <c r="D26" s="333">
        <v>3334</v>
      </c>
      <c r="E26" s="335">
        <v>1055528</v>
      </c>
      <c r="F26" s="336"/>
      <c r="G26" s="335">
        <v>4284</v>
      </c>
      <c r="H26" s="334">
        <f t="shared" si="0"/>
        <v>1368045</v>
      </c>
    </row>
    <row r="27" spans="1:8" ht="12">
      <c r="A27" s="332" t="s">
        <v>494</v>
      </c>
      <c r="B27" s="333">
        <v>60000</v>
      </c>
      <c r="C27" s="333">
        <v>90606</v>
      </c>
      <c r="D27" s="333">
        <v>2147</v>
      </c>
      <c r="E27" s="335">
        <v>771265</v>
      </c>
      <c r="F27" s="336"/>
      <c r="G27" s="335"/>
      <c r="H27" s="334">
        <f t="shared" si="0"/>
        <v>924018</v>
      </c>
    </row>
    <row r="28" spans="1:8" ht="12">
      <c r="A28" s="332" t="s">
        <v>495</v>
      </c>
      <c r="B28" s="333"/>
      <c r="C28" s="333">
        <v>284988</v>
      </c>
      <c r="D28" s="333">
        <v>3119</v>
      </c>
      <c r="E28" s="335">
        <v>933986</v>
      </c>
      <c r="F28" s="336"/>
      <c r="G28" s="335">
        <v>10045</v>
      </c>
      <c r="H28" s="334">
        <f t="shared" si="0"/>
        <v>1232138</v>
      </c>
    </row>
    <row r="29" spans="1:8" ht="12">
      <c r="A29" s="332" t="s">
        <v>496</v>
      </c>
      <c r="B29" s="333"/>
      <c r="C29" s="333">
        <v>308245</v>
      </c>
      <c r="D29" s="333">
        <v>3119</v>
      </c>
      <c r="E29" s="335">
        <v>974372</v>
      </c>
      <c r="F29" s="336"/>
      <c r="G29" s="335"/>
      <c r="H29" s="334">
        <f t="shared" si="0"/>
        <v>1285736</v>
      </c>
    </row>
    <row r="30" spans="1:8" ht="12">
      <c r="A30" s="332" t="s">
        <v>497</v>
      </c>
      <c r="B30" s="333">
        <v>141898</v>
      </c>
      <c r="C30" s="333">
        <v>96277</v>
      </c>
      <c r="D30" s="333">
        <v>3763</v>
      </c>
      <c r="E30" s="335">
        <v>791729</v>
      </c>
      <c r="F30" s="336"/>
      <c r="G30" s="335">
        <v>1750</v>
      </c>
      <c r="H30" s="334">
        <f t="shared" si="0"/>
        <v>1035417</v>
      </c>
    </row>
    <row r="31" spans="1:8" ht="12">
      <c r="A31" s="332" t="s">
        <v>498</v>
      </c>
      <c r="B31" s="333"/>
      <c r="C31" s="333">
        <v>91597</v>
      </c>
      <c r="D31" s="333">
        <v>1879</v>
      </c>
      <c r="E31" s="335">
        <v>691917</v>
      </c>
      <c r="F31" s="336"/>
      <c r="G31" s="335"/>
      <c r="H31" s="334">
        <f t="shared" si="0"/>
        <v>785393</v>
      </c>
    </row>
    <row r="32" spans="1:8" ht="12">
      <c r="A32" s="332" t="s">
        <v>499</v>
      </c>
      <c r="B32" s="333">
        <v>179900</v>
      </c>
      <c r="C32" s="333">
        <v>163391</v>
      </c>
      <c r="D32" s="333">
        <v>4569</v>
      </c>
      <c r="E32" s="335">
        <v>907297</v>
      </c>
      <c r="F32" s="336"/>
      <c r="G32" s="335">
        <v>1276</v>
      </c>
      <c r="H32" s="334">
        <f t="shared" si="0"/>
        <v>1256433</v>
      </c>
    </row>
    <row r="33" spans="1:8" ht="12">
      <c r="A33" s="332" t="s">
        <v>500</v>
      </c>
      <c r="B33" s="333">
        <v>55000</v>
      </c>
      <c r="C33" s="333">
        <v>160524</v>
      </c>
      <c r="D33" s="333">
        <v>4566</v>
      </c>
      <c r="E33" s="335">
        <v>1253248</v>
      </c>
      <c r="F33" s="336"/>
      <c r="G33" s="335">
        <v>7500</v>
      </c>
      <c r="H33" s="334">
        <f t="shared" si="0"/>
        <v>1480838</v>
      </c>
    </row>
    <row r="34" spans="1:8" ht="12">
      <c r="A34" s="332" t="s">
        <v>501</v>
      </c>
      <c r="B34" s="333">
        <v>71250</v>
      </c>
      <c r="C34" s="333">
        <v>236796</v>
      </c>
      <c r="D34" s="333">
        <v>3010</v>
      </c>
      <c r="E34" s="335">
        <v>860863</v>
      </c>
      <c r="F34" s="336"/>
      <c r="G34" s="335"/>
      <c r="H34" s="334">
        <f t="shared" si="0"/>
        <v>1171919</v>
      </c>
    </row>
    <row r="35" spans="1:8" ht="12">
      <c r="A35" s="332" t="s">
        <v>502</v>
      </c>
      <c r="B35" s="333"/>
      <c r="C35" s="333">
        <v>357856</v>
      </c>
      <c r="D35" s="333">
        <v>2097</v>
      </c>
      <c r="E35" s="335">
        <v>827404</v>
      </c>
      <c r="F35" s="336"/>
      <c r="G35" s="335"/>
      <c r="H35" s="334">
        <f t="shared" si="0"/>
        <v>1187357</v>
      </c>
    </row>
    <row r="36" spans="1:8" ht="12">
      <c r="A36" s="332" t="s">
        <v>503</v>
      </c>
      <c r="B36" s="333">
        <v>281166</v>
      </c>
      <c r="C36" s="333">
        <v>319707</v>
      </c>
      <c r="D36" s="333">
        <v>7700</v>
      </c>
      <c r="E36" s="335">
        <v>2248835</v>
      </c>
      <c r="F36" s="336"/>
      <c r="G36" s="335"/>
      <c r="H36" s="334">
        <f t="shared" si="0"/>
        <v>2857408</v>
      </c>
    </row>
    <row r="37" spans="1:8" ht="12">
      <c r="A37" s="332" t="s">
        <v>504</v>
      </c>
      <c r="B37" s="333">
        <v>27000</v>
      </c>
      <c r="C37" s="333">
        <v>399505</v>
      </c>
      <c r="D37" s="333">
        <v>2687</v>
      </c>
      <c r="E37" s="335">
        <v>786832</v>
      </c>
      <c r="F37" s="336"/>
      <c r="G37" s="335"/>
      <c r="H37" s="334">
        <f t="shared" si="0"/>
        <v>1216024</v>
      </c>
    </row>
    <row r="38" spans="1:8" ht="12">
      <c r="A38" s="332" t="s">
        <v>505</v>
      </c>
      <c r="B38" s="333">
        <v>226469</v>
      </c>
      <c r="C38" s="333">
        <v>110421</v>
      </c>
      <c r="D38" s="333">
        <v>4353</v>
      </c>
      <c r="E38" s="335">
        <v>1051079</v>
      </c>
      <c r="F38" s="336"/>
      <c r="G38" s="335">
        <v>4032</v>
      </c>
      <c r="H38" s="334">
        <f t="shared" si="0"/>
        <v>1396354</v>
      </c>
    </row>
    <row r="39" spans="1:8" ht="12">
      <c r="A39" s="332" t="s">
        <v>506</v>
      </c>
      <c r="B39" s="333">
        <v>366546</v>
      </c>
      <c r="C39" s="333">
        <v>483824</v>
      </c>
      <c r="D39" s="333">
        <v>3331</v>
      </c>
      <c r="E39" s="335">
        <v>1085908</v>
      </c>
      <c r="F39" s="337"/>
      <c r="G39" s="335">
        <v>2659</v>
      </c>
      <c r="H39" s="334">
        <f t="shared" si="0"/>
        <v>1942268</v>
      </c>
    </row>
    <row r="40" spans="1:8" ht="12">
      <c r="A40" s="332" t="s">
        <v>507</v>
      </c>
      <c r="B40" s="333">
        <v>209280</v>
      </c>
      <c r="C40" s="333">
        <v>114611</v>
      </c>
      <c r="D40" s="333">
        <v>3924</v>
      </c>
      <c r="E40" s="335">
        <v>711013</v>
      </c>
      <c r="F40" s="337"/>
      <c r="G40" s="335"/>
      <c r="H40" s="334">
        <f t="shared" si="0"/>
        <v>1038828</v>
      </c>
    </row>
    <row r="41" spans="1:8" ht="12">
      <c r="A41" s="332" t="s">
        <v>508</v>
      </c>
      <c r="B41" s="333"/>
      <c r="C41" s="333">
        <v>438205</v>
      </c>
      <c r="D41" s="333">
        <v>3924</v>
      </c>
      <c r="E41" s="335">
        <v>1238802</v>
      </c>
      <c r="F41" s="337"/>
      <c r="G41" s="335">
        <v>10000</v>
      </c>
      <c r="H41" s="334">
        <f t="shared" si="0"/>
        <v>1690931</v>
      </c>
    </row>
    <row r="42" spans="1:8" ht="12">
      <c r="A42" s="332" t="s">
        <v>509</v>
      </c>
      <c r="B42" s="338"/>
      <c r="C42" s="333">
        <v>119015</v>
      </c>
      <c r="D42" s="333">
        <v>2094</v>
      </c>
      <c r="E42" s="335">
        <v>309183</v>
      </c>
      <c r="F42" s="339"/>
      <c r="G42" s="335">
        <v>3500</v>
      </c>
      <c r="H42" s="334">
        <f t="shared" si="0"/>
        <v>433792</v>
      </c>
    </row>
    <row r="43" spans="1:8" ht="12">
      <c r="A43" s="340" t="s">
        <v>510</v>
      </c>
      <c r="B43" s="341">
        <f aca="true" t="shared" si="1" ref="B43:G43">SUM(B10:B42)</f>
        <v>3708359</v>
      </c>
      <c r="C43" s="341">
        <f t="shared" si="1"/>
        <v>9508585</v>
      </c>
      <c r="D43" s="341">
        <f t="shared" si="1"/>
        <v>142278</v>
      </c>
      <c r="E43" s="342">
        <f t="shared" si="1"/>
        <v>40723880</v>
      </c>
      <c r="F43" s="341">
        <f t="shared" si="1"/>
        <v>30000</v>
      </c>
      <c r="G43" s="342">
        <f t="shared" si="1"/>
        <v>77106</v>
      </c>
      <c r="H43" s="343">
        <f t="shared" si="0"/>
        <v>54190208</v>
      </c>
    </row>
    <row r="44" spans="1:7" ht="12">
      <c r="A44" s="344"/>
      <c r="B44" s="345"/>
      <c r="C44" s="345"/>
      <c r="D44" s="345"/>
      <c r="E44" s="345"/>
      <c r="F44" s="345"/>
      <c r="G44" s="345"/>
    </row>
    <row r="45" spans="1:7" ht="12">
      <c r="A45" s="344"/>
      <c r="B45" s="345"/>
      <c r="C45" s="345"/>
      <c r="D45" s="345"/>
      <c r="E45" s="345"/>
      <c r="F45" s="345"/>
      <c r="G45" s="345"/>
    </row>
    <row r="46" spans="1:7" ht="12">
      <c r="A46" s="344"/>
      <c r="B46" s="345"/>
      <c r="C46" s="345"/>
      <c r="D46" s="345"/>
      <c r="E46" s="345"/>
      <c r="F46" s="345"/>
      <c r="G46" s="345"/>
    </row>
    <row r="47" spans="1:6" ht="12.75">
      <c r="A47" s="346"/>
      <c r="B47" s="347"/>
      <c r="C47" s="348"/>
      <c r="D47" s="349"/>
      <c r="E47" s="349"/>
      <c r="F47" s="349"/>
    </row>
    <row r="48" spans="1:7" s="106" customFormat="1" ht="12.75">
      <c r="A48" s="350" t="s">
        <v>264</v>
      </c>
      <c r="B48" s="351"/>
      <c r="C48" s="352"/>
      <c r="D48" s="353"/>
      <c r="E48" s="354"/>
      <c r="F48" s="355"/>
      <c r="G48" s="106" t="s">
        <v>56</v>
      </c>
    </row>
    <row r="49" spans="1:7" ht="12">
      <c r="A49" s="356"/>
      <c r="B49" s="357"/>
      <c r="C49" s="357"/>
      <c r="D49" s="357"/>
      <c r="E49" s="353"/>
      <c r="F49" s="358"/>
      <c r="G49" s="353"/>
    </row>
    <row r="56" ht="11.25">
      <c r="G56" s="331"/>
    </row>
    <row r="57" ht="11.25">
      <c r="G57" s="331"/>
    </row>
    <row r="58" ht="11.25">
      <c r="G58" s="331"/>
    </row>
    <row r="59" ht="11.25">
      <c r="G59" s="331"/>
    </row>
    <row r="60" ht="11.25">
      <c r="G60" s="331"/>
    </row>
    <row r="61" ht="11.25">
      <c r="G61" s="331"/>
    </row>
    <row r="62" ht="11.25">
      <c r="G62" s="331"/>
    </row>
    <row r="63" ht="11.25">
      <c r="G63" s="331"/>
    </row>
    <row r="64" ht="11.25">
      <c r="G64" s="331"/>
    </row>
    <row r="65" ht="11.25">
      <c r="G65" s="331"/>
    </row>
    <row r="66" ht="11.25">
      <c r="G66" s="331"/>
    </row>
    <row r="67" ht="11.25">
      <c r="G67" s="331"/>
    </row>
    <row r="68" ht="11.25">
      <c r="G68" s="331"/>
    </row>
    <row r="69" ht="11.25">
      <c r="G69" s="331"/>
    </row>
    <row r="70" ht="11.25">
      <c r="G70" s="331"/>
    </row>
    <row r="71" ht="11.25">
      <c r="G71" s="331"/>
    </row>
    <row r="72" ht="11.25">
      <c r="G72" s="331"/>
    </row>
    <row r="73" ht="11.25">
      <c r="G73" s="331"/>
    </row>
    <row r="74" ht="11.25">
      <c r="G74" s="331"/>
    </row>
    <row r="75" ht="11.25">
      <c r="G75" s="331"/>
    </row>
    <row r="76" ht="11.25">
      <c r="G76" s="331"/>
    </row>
    <row r="77" ht="11.25">
      <c r="G77" s="331"/>
    </row>
    <row r="78" ht="11.25">
      <c r="G78" s="331"/>
    </row>
    <row r="79" ht="11.25">
      <c r="G79" s="331"/>
    </row>
    <row r="80" ht="11.25">
      <c r="G80" s="331"/>
    </row>
    <row r="81" ht="11.25">
      <c r="G81" s="331"/>
    </row>
    <row r="82" ht="11.25">
      <c r="G82" s="331"/>
    </row>
    <row r="83" ht="11.25">
      <c r="G83" s="331"/>
    </row>
  </sheetData>
  <printOptions/>
  <pageMargins left="0.84" right="0.3" top="1" bottom="1" header="0.5" footer="0.5"/>
  <pageSetup horizontalDpi="300" verticalDpi="300" orientation="portrait" paperSize="9" r:id="rId1"/>
  <headerFooter alignWithMargins="0">
    <oddFooter>&amp;L&amp;"RimHelvetica,Roman"&amp;8Valsts kase / Pārskatu departaments
17.08.98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138"/>
  <sheetViews>
    <sheetView workbookViewId="0" topLeftCell="A1">
      <selection activeCell="A10" sqref="A10"/>
    </sheetView>
  </sheetViews>
  <sheetFormatPr defaultColWidth="9.33203125" defaultRowHeight="11.25"/>
  <cols>
    <col min="1" max="1" width="55.66015625" style="398" customWidth="1"/>
    <col min="2" max="2" width="10.33203125" style="398" customWidth="1"/>
    <col min="3" max="3" width="17.66015625" style="398" customWidth="1"/>
    <col min="4" max="4" width="15.66015625" style="398" customWidth="1"/>
    <col min="5" max="5" width="16.83203125" style="398" customWidth="1"/>
    <col min="6" max="16384" width="10.66015625" style="398" customWidth="1"/>
  </cols>
  <sheetData>
    <row r="1" spans="1:5" ht="12.75">
      <c r="A1" s="396"/>
      <c r="B1" s="396"/>
      <c r="C1" s="397"/>
      <c r="D1" s="397"/>
      <c r="E1" s="396"/>
    </row>
    <row r="2" spans="1:5" ht="12.75">
      <c r="A2" s="397" t="s">
        <v>551</v>
      </c>
      <c r="B2" s="396"/>
      <c r="C2" s="397"/>
      <c r="D2" s="397"/>
      <c r="E2" s="399" t="s">
        <v>552</v>
      </c>
    </row>
    <row r="3" spans="1:5" ht="12.75">
      <c r="A3" s="397"/>
      <c r="B3" s="396"/>
      <c r="C3" s="397"/>
      <c r="D3" s="397"/>
      <c r="E3" s="396"/>
    </row>
    <row r="4" spans="1:5" ht="15.75">
      <c r="A4" s="400" t="s">
        <v>553</v>
      </c>
      <c r="B4" s="396"/>
      <c r="C4" s="396"/>
      <c r="D4" s="396"/>
      <c r="E4" s="396"/>
    </row>
    <row r="5" spans="1:5" ht="15.75">
      <c r="A5" s="400" t="s">
        <v>554</v>
      </c>
      <c r="B5" s="396"/>
      <c r="C5" s="396"/>
      <c r="D5" s="396"/>
      <c r="E5" s="396"/>
    </row>
    <row r="6" spans="1:5" ht="12">
      <c r="A6" s="396"/>
      <c r="B6" s="396"/>
      <c r="C6" s="396"/>
      <c r="D6" s="396"/>
      <c r="E6" s="396"/>
    </row>
    <row r="7" spans="1:5" ht="12.75">
      <c r="A7" s="396"/>
      <c r="B7" s="396"/>
      <c r="C7" s="396"/>
      <c r="D7" s="397"/>
      <c r="E7" s="401" t="s">
        <v>4</v>
      </c>
    </row>
    <row r="8" spans="1:5" ht="36">
      <c r="A8" s="402" t="s">
        <v>5</v>
      </c>
      <c r="B8" s="403" t="s">
        <v>555</v>
      </c>
      <c r="C8" s="403" t="s">
        <v>556</v>
      </c>
      <c r="D8" s="403" t="s">
        <v>8</v>
      </c>
      <c r="E8" s="403" t="s">
        <v>557</v>
      </c>
    </row>
    <row r="9" spans="1:5" ht="12">
      <c r="A9" s="404">
        <v>1</v>
      </c>
      <c r="B9" s="404"/>
      <c r="C9" s="405">
        <v>2</v>
      </c>
      <c r="D9" s="405">
        <v>3</v>
      </c>
      <c r="E9" s="405">
        <v>4</v>
      </c>
    </row>
    <row r="10" spans="1:5" ht="17.25" customHeight="1">
      <c r="A10" s="406" t="s">
        <v>558</v>
      </c>
      <c r="B10" s="407"/>
      <c r="C10" s="408">
        <f>SUM(C11:C24)</f>
        <v>745999</v>
      </c>
      <c r="D10" s="408">
        <f>SUM(D11:D24)</f>
        <v>354195</v>
      </c>
      <c r="E10" s="409">
        <f aca="true" t="shared" si="0" ref="E10:E24">SUM(D10/C10)</f>
        <v>0.47479286165262957</v>
      </c>
    </row>
    <row r="11" spans="1:5" ht="16.5" customHeight="1">
      <c r="A11" s="410" t="s">
        <v>559</v>
      </c>
      <c r="B11" s="411">
        <v>1</v>
      </c>
      <c r="C11" s="412">
        <v>86482</v>
      </c>
      <c r="D11" s="412">
        <v>43817</v>
      </c>
      <c r="E11" s="413">
        <f t="shared" si="0"/>
        <v>0.506660345505423</v>
      </c>
    </row>
    <row r="12" spans="1:5" ht="14.25" customHeight="1">
      <c r="A12" s="414" t="s">
        <v>154</v>
      </c>
      <c r="B12" s="411">
        <v>2</v>
      </c>
      <c r="C12" s="412">
        <v>36841</v>
      </c>
      <c r="D12" s="412">
        <v>18069</v>
      </c>
      <c r="E12" s="413">
        <f t="shared" si="0"/>
        <v>0.49045899948427024</v>
      </c>
    </row>
    <row r="13" spans="1:5" ht="15.75" customHeight="1">
      <c r="A13" s="414" t="s">
        <v>560</v>
      </c>
      <c r="B13" s="411">
        <v>3</v>
      </c>
      <c r="C13" s="412">
        <v>85706</v>
      </c>
      <c r="D13" s="412">
        <v>45639</v>
      </c>
      <c r="E13" s="413">
        <f t="shared" si="0"/>
        <v>0.5325064756259772</v>
      </c>
    </row>
    <row r="14" spans="1:5" ht="15.75" customHeight="1">
      <c r="A14" s="414" t="s">
        <v>158</v>
      </c>
      <c r="B14" s="411">
        <v>4</v>
      </c>
      <c r="C14" s="412">
        <v>75284</v>
      </c>
      <c r="D14" s="412">
        <v>83807</v>
      </c>
      <c r="E14" s="413">
        <f t="shared" si="0"/>
        <v>1.1132113065193134</v>
      </c>
    </row>
    <row r="15" spans="1:5" ht="15" customHeight="1">
      <c r="A15" s="414" t="s">
        <v>159</v>
      </c>
      <c r="B15" s="411">
        <v>5</v>
      </c>
      <c r="C15" s="412">
        <v>79725</v>
      </c>
      <c r="D15" s="412">
        <v>40901</v>
      </c>
      <c r="E15" s="413">
        <f t="shared" si="0"/>
        <v>0.5130260269677015</v>
      </c>
    </row>
    <row r="16" spans="1:5" ht="20.25" customHeight="1">
      <c r="A16" s="414" t="s">
        <v>161</v>
      </c>
      <c r="B16" s="411">
        <v>6</v>
      </c>
      <c r="C16" s="412">
        <v>71385</v>
      </c>
      <c r="D16" s="412">
        <v>39344</v>
      </c>
      <c r="E16" s="413">
        <f t="shared" si="0"/>
        <v>0.5511522028437347</v>
      </c>
    </row>
    <row r="17" spans="1:5" ht="24" customHeight="1">
      <c r="A17" s="415" t="s">
        <v>561</v>
      </c>
      <c r="B17" s="411">
        <v>7</v>
      </c>
      <c r="C17" s="412">
        <v>5418</v>
      </c>
      <c r="D17" s="412">
        <v>2224</v>
      </c>
      <c r="E17" s="413">
        <f t="shared" si="0"/>
        <v>0.41048357327427093</v>
      </c>
    </row>
    <row r="18" spans="1:5" ht="16.5" customHeight="1">
      <c r="A18" s="414" t="s">
        <v>562</v>
      </c>
      <c r="B18" s="411">
        <v>8</v>
      </c>
      <c r="C18" s="412">
        <v>19511</v>
      </c>
      <c r="D18" s="412">
        <v>11240</v>
      </c>
      <c r="E18" s="413">
        <f t="shared" si="0"/>
        <v>0.5760852852237199</v>
      </c>
    </row>
    <row r="19" spans="1:5" ht="16.5" customHeight="1">
      <c r="A19" s="414" t="s">
        <v>167</v>
      </c>
      <c r="B19" s="411">
        <v>9</v>
      </c>
      <c r="C19" s="412">
        <v>377</v>
      </c>
      <c r="D19" s="412">
        <v>138</v>
      </c>
      <c r="E19" s="413">
        <f t="shared" si="0"/>
        <v>0.3660477453580902</v>
      </c>
    </row>
    <row r="20" spans="1:5" ht="24.75" customHeight="1">
      <c r="A20" s="415" t="s">
        <v>563</v>
      </c>
      <c r="B20" s="411">
        <v>10</v>
      </c>
      <c r="C20" s="412">
        <v>46785</v>
      </c>
      <c r="D20" s="412">
        <v>26455</v>
      </c>
      <c r="E20" s="413">
        <f t="shared" si="0"/>
        <v>0.5654590146414449</v>
      </c>
    </row>
    <row r="21" spans="1:5" ht="24">
      <c r="A21" s="415" t="s">
        <v>564</v>
      </c>
      <c r="B21" s="411">
        <v>11</v>
      </c>
      <c r="C21" s="412">
        <v>701</v>
      </c>
      <c r="D21" s="412">
        <v>354</v>
      </c>
      <c r="E21" s="413">
        <f t="shared" si="0"/>
        <v>0.5049928673323824</v>
      </c>
    </row>
    <row r="22" spans="1:5" ht="16.5" customHeight="1">
      <c r="A22" s="414" t="s">
        <v>565</v>
      </c>
      <c r="B22" s="411">
        <v>12</v>
      </c>
      <c r="C22" s="412">
        <v>31101</v>
      </c>
      <c r="D22" s="412">
        <v>5240</v>
      </c>
      <c r="E22" s="413">
        <f t="shared" si="0"/>
        <v>0.1684833285103373</v>
      </c>
    </row>
    <row r="23" spans="1:5" ht="17.25" customHeight="1">
      <c r="A23" s="414" t="s">
        <v>173</v>
      </c>
      <c r="B23" s="411">
        <v>13</v>
      </c>
      <c r="C23" s="412">
        <v>13826</v>
      </c>
      <c r="D23" s="412">
        <v>6712</v>
      </c>
      <c r="E23" s="413">
        <f t="shared" si="0"/>
        <v>0.4854621727180674</v>
      </c>
    </row>
    <row r="24" spans="1:5" ht="24.75" customHeight="1">
      <c r="A24" s="415" t="s">
        <v>566</v>
      </c>
      <c r="B24" s="411">
        <v>14</v>
      </c>
      <c r="C24" s="412">
        <v>192857</v>
      </c>
      <c r="D24" s="412">
        <v>30255</v>
      </c>
      <c r="E24" s="413">
        <f t="shared" si="0"/>
        <v>0.15687789398362517</v>
      </c>
    </row>
    <row r="25" spans="1:5" ht="12.75">
      <c r="A25" s="396"/>
      <c r="B25" s="416"/>
      <c r="C25" s="417"/>
      <c r="D25" s="417"/>
      <c r="E25" s="418"/>
    </row>
    <row r="26" spans="1:5" ht="12.75">
      <c r="A26" s="396"/>
      <c r="B26" s="416"/>
      <c r="C26" s="417"/>
      <c r="D26" s="417"/>
      <c r="E26" s="418"/>
    </row>
    <row r="27" spans="1:5" ht="14.25">
      <c r="A27" s="419"/>
      <c r="B27" s="420"/>
      <c r="C27" s="417"/>
      <c r="D27" s="417"/>
      <c r="E27" s="418"/>
    </row>
    <row r="28" spans="1:5" ht="14.25">
      <c r="A28" s="419"/>
      <c r="B28" s="420"/>
      <c r="C28" s="417"/>
      <c r="D28" s="417"/>
      <c r="E28" s="418"/>
    </row>
    <row r="29" spans="1:5" ht="14.25">
      <c r="A29" s="419"/>
      <c r="B29" s="420"/>
      <c r="C29" s="417"/>
      <c r="D29" s="417"/>
      <c r="E29" s="418"/>
    </row>
    <row r="30" spans="1:5" ht="14.25">
      <c r="A30" s="419"/>
      <c r="B30" s="420"/>
      <c r="C30" s="417"/>
      <c r="D30" s="417"/>
      <c r="E30" s="418"/>
    </row>
    <row r="31" spans="1:5" ht="14.25">
      <c r="A31" s="419"/>
      <c r="B31" s="420"/>
      <c r="C31" s="417"/>
      <c r="D31" s="417"/>
      <c r="E31" s="418"/>
    </row>
    <row r="32" spans="1:5" ht="14.25">
      <c r="A32" s="419"/>
      <c r="B32" s="420"/>
      <c r="C32" s="417"/>
      <c r="D32" s="417"/>
      <c r="E32" s="418"/>
    </row>
    <row r="33" spans="1:5" ht="14.25">
      <c r="A33" s="419"/>
      <c r="B33" s="420"/>
      <c r="C33" s="417"/>
      <c r="D33" s="417"/>
      <c r="E33" s="418"/>
    </row>
    <row r="34" spans="1:5" ht="12">
      <c r="A34" s="396" t="s">
        <v>567</v>
      </c>
      <c r="B34" s="416"/>
      <c r="C34" s="421" t="s">
        <v>56</v>
      </c>
      <c r="D34" s="421"/>
      <c r="E34" s="418"/>
    </row>
    <row r="35" spans="1:5" ht="12">
      <c r="A35" s="396"/>
      <c r="B35" s="416"/>
      <c r="C35" s="421"/>
      <c r="D35" s="421"/>
      <c r="E35" s="418"/>
    </row>
    <row r="36" spans="1:5" ht="12">
      <c r="A36" s="396"/>
      <c r="B36" s="396"/>
      <c r="C36" s="421"/>
      <c r="D36" s="421"/>
      <c r="E36" s="422"/>
    </row>
    <row r="37" spans="1:5" ht="12">
      <c r="A37" s="396"/>
      <c r="B37" s="396"/>
      <c r="C37" s="421"/>
      <c r="D37" s="421"/>
      <c r="E37" s="422"/>
    </row>
    <row r="38" spans="1:5" ht="12.75">
      <c r="A38" s="396"/>
      <c r="B38" s="396"/>
      <c r="C38" s="417"/>
      <c r="D38" s="417"/>
      <c r="E38" s="418"/>
    </row>
    <row r="39" spans="1:5" ht="14.25">
      <c r="A39" s="419"/>
      <c r="B39" s="419"/>
      <c r="C39" s="417"/>
      <c r="D39" s="417"/>
      <c r="E39" s="418"/>
    </row>
    <row r="40" spans="1:5" ht="14.25">
      <c r="A40" s="419"/>
      <c r="B40" s="419"/>
      <c r="C40" s="417"/>
      <c r="D40" s="417"/>
      <c r="E40" s="418"/>
    </row>
    <row r="41" spans="1:5" ht="14.25">
      <c r="A41" s="419"/>
      <c r="B41" s="419"/>
      <c r="C41" s="417"/>
      <c r="D41" s="417"/>
      <c r="E41" s="418"/>
    </row>
    <row r="42" spans="1:5" ht="14.25">
      <c r="A42" s="419"/>
      <c r="B42" s="419"/>
      <c r="C42" s="417"/>
      <c r="D42" s="417"/>
      <c r="E42" s="418"/>
    </row>
    <row r="43" spans="1:5" ht="14.25">
      <c r="A43" s="419"/>
      <c r="B43" s="419"/>
      <c r="C43" s="417"/>
      <c r="D43" s="417"/>
      <c r="E43" s="418"/>
    </row>
    <row r="44" spans="1:5" ht="14.25">
      <c r="A44" s="419"/>
      <c r="B44" s="419"/>
      <c r="C44" s="417"/>
      <c r="D44" s="417"/>
      <c r="E44" s="418"/>
    </row>
    <row r="45" spans="1:5" ht="12.75">
      <c r="A45" s="396" t="s">
        <v>568</v>
      </c>
      <c r="B45" s="396"/>
      <c r="C45" s="417"/>
      <c r="D45" s="417"/>
      <c r="E45" s="418"/>
    </row>
    <row r="46" spans="1:5" ht="12.75">
      <c r="A46" s="396" t="s">
        <v>58</v>
      </c>
      <c r="B46" s="396"/>
      <c r="C46" s="417"/>
      <c r="D46" s="417"/>
      <c r="E46" s="418"/>
    </row>
    <row r="47" spans="1:5" ht="12.75">
      <c r="A47" s="396"/>
      <c r="B47" s="396"/>
      <c r="C47" s="417"/>
      <c r="D47" s="417"/>
      <c r="E47" s="418"/>
    </row>
    <row r="48" spans="1:5" ht="12.75">
      <c r="A48" s="396"/>
      <c r="B48" s="396"/>
      <c r="C48" s="417"/>
      <c r="D48" s="417"/>
      <c r="E48" s="418"/>
    </row>
    <row r="49" spans="1:5" ht="12.75">
      <c r="A49" s="396"/>
      <c r="B49" s="396"/>
      <c r="C49" s="417"/>
      <c r="D49" s="417"/>
      <c r="E49" s="418"/>
    </row>
    <row r="50" spans="1:5" ht="12.75">
      <c r="A50" s="396"/>
      <c r="B50" s="396"/>
      <c r="C50" s="421"/>
      <c r="D50" s="417"/>
      <c r="E50" s="418"/>
    </row>
    <row r="51" spans="1:4" ht="12.75">
      <c r="A51" s="396"/>
      <c r="B51" s="417"/>
      <c r="C51" s="417"/>
      <c r="D51" s="418"/>
    </row>
    <row r="52" spans="1:4" ht="12.75">
      <c r="A52" s="396"/>
      <c r="B52" s="417"/>
      <c r="C52" s="417"/>
      <c r="D52" s="418"/>
    </row>
    <row r="53" spans="1:4" ht="12.75">
      <c r="A53" s="396"/>
      <c r="B53" s="417"/>
      <c r="C53" s="417"/>
      <c r="D53" s="418"/>
    </row>
    <row r="54" spans="1:4" ht="12.75">
      <c r="A54" s="396"/>
      <c r="B54" s="421"/>
      <c r="C54" s="417"/>
      <c r="D54" s="418"/>
    </row>
    <row r="55" spans="1:4" ht="12.75">
      <c r="A55" s="396"/>
      <c r="B55" s="421"/>
      <c r="C55" s="417"/>
      <c r="D55" s="418"/>
    </row>
    <row r="56" spans="1:4" ht="12.75">
      <c r="A56" s="396"/>
      <c r="B56" s="421"/>
      <c r="C56" s="417"/>
      <c r="D56" s="418"/>
    </row>
    <row r="57" spans="1:4" ht="12.75">
      <c r="A57" s="396"/>
      <c r="B57" s="421"/>
      <c r="C57" s="397"/>
      <c r="D57" s="418"/>
    </row>
    <row r="58" spans="1:4" ht="12.75">
      <c r="A58" s="396"/>
      <c r="B58" s="421"/>
      <c r="C58" s="397"/>
      <c r="D58" s="418"/>
    </row>
    <row r="59" spans="1:4" ht="12.75">
      <c r="A59" s="396"/>
      <c r="B59" s="421"/>
      <c r="C59" s="397"/>
      <c r="D59" s="418"/>
    </row>
    <row r="60" spans="1:4" ht="12.75">
      <c r="A60" s="396"/>
      <c r="B60" s="421"/>
      <c r="C60" s="397"/>
      <c r="D60" s="418"/>
    </row>
    <row r="61" spans="1:4" ht="12.75">
      <c r="A61" s="396"/>
      <c r="B61" s="421"/>
      <c r="C61" s="397"/>
      <c r="D61" s="418"/>
    </row>
    <row r="62" spans="1:4" ht="12.75">
      <c r="A62" s="396"/>
      <c r="B62" s="421"/>
      <c r="C62" s="397"/>
      <c r="D62" s="418"/>
    </row>
    <row r="63" spans="1:4" ht="12.75">
      <c r="A63" s="396"/>
      <c r="B63" s="421"/>
      <c r="C63" s="397"/>
      <c r="D63" s="418"/>
    </row>
    <row r="64" spans="1:4" ht="12.75">
      <c r="A64" s="396"/>
      <c r="B64" s="421"/>
      <c r="C64" s="397"/>
      <c r="D64" s="418"/>
    </row>
    <row r="65" spans="1:4" ht="12.75">
      <c r="A65" s="396"/>
      <c r="B65" s="421"/>
      <c r="C65" s="397"/>
      <c r="D65" s="418"/>
    </row>
    <row r="66" spans="1:4" ht="12.75">
      <c r="A66" s="396"/>
      <c r="B66" s="421"/>
      <c r="C66" s="397"/>
      <c r="D66" s="418"/>
    </row>
    <row r="67" spans="1:4" ht="12.75">
      <c r="A67" s="396"/>
      <c r="B67" s="421"/>
      <c r="C67" s="397"/>
      <c r="D67" s="418"/>
    </row>
    <row r="68" spans="1:4" ht="12.75">
      <c r="A68" s="396"/>
      <c r="B68" s="421"/>
      <c r="C68" s="397"/>
      <c r="D68" s="418"/>
    </row>
    <row r="69" spans="1:4" ht="12.75">
      <c r="A69" s="396"/>
      <c r="B69" s="421"/>
      <c r="C69" s="397"/>
      <c r="D69" s="418"/>
    </row>
    <row r="70" spans="1:4" ht="12.75">
      <c r="A70" s="396"/>
      <c r="B70" s="421"/>
      <c r="C70" s="397"/>
      <c r="D70" s="418"/>
    </row>
    <row r="71" spans="1:4" ht="12.75">
      <c r="A71" s="396"/>
      <c r="B71" s="421"/>
      <c r="C71" s="397"/>
      <c r="D71" s="418"/>
    </row>
    <row r="72" spans="1:4" ht="12.75">
      <c r="A72" s="396"/>
      <c r="B72" s="421"/>
      <c r="C72" s="397"/>
      <c r="D72" s="418"/>
    </row>
    <row r="73" spans="1:4" ht="12.75">
      <c r="A73" s="396"/>
      <c r="B73" s="421"/>
      <c r="C73" s="397"/>
      <c r="D73" s="418"/>
    </row>
    <row r="74" spans="1:4" ht="12.75">
      <c r="A74" s="396"/>
      <c r="B74" s="421"/>
      <c r="C74" s="397"/>
      <c r="D74" s="418"/>
    </row>
    <row r="75" spans="1:4" ht="12.75">
      <c r="A75" s="396"/>
      <c r="B75" s="421"/>
      <c r="C75" s="397"/>
      <c r="D75" s="418"/>
    </row>
    <row r="76" spans="1:4" ht="12.75">
      <c r="A76" s="396"/>
      <c r="B76" s="421"/>
      <c r="C76" s="397"/>
      <c r="D76" s="418"/>
    </row>
    <row r="77" spans="1:4" ht="12">
      <c r="A77" s="396"/>
      <c r="B77" s="421"/>
      <c r="C77" s="396"/>
      <c r="D77" s="418"/>
    </row>
    <row r="78" spans="1:4" ht="12">
      <c r="A78" s="396"/>
      <c r="B78" s="421"/>
      <c r="C78" s="396"/>
      <c r="D78" s="418"/>
    </row>
    <row r="79" spans="1:4" ht="12">
      <c r="A79" s="396"/>
      <c r="B79" s="421"/>
      <c r="C79" s="396"/>
      <c r="D79" s="418"/>
    </row>
    <row r="80" spans="1:4" ht="12">
      <c r="A80" s="396"/>
      <c r="B80" s="421"/>
      <c r="C80" s="396"/>
      <c r="D80" s="418"/>
    </row>
    <row r="81" spans="1:4" ht="12">
      <c r="A81" s="396"/>
      <c r="B81" s="421"/>
      <c r="C81" s="396"/>
      <c r="D81" s="418"/>
    </row>
    <row r="82" spans="1:4" ht="12">
      <c r="A82" s="396"/>
      <c r="B82" s="421"/>
      <c r="C82" s="396"/>
      <c r="D82" s="418"/>
    </row>
    <row r="83" spans="1:4" ht="12">
      <c r="A83" s="396"/>
      <c r="B83" s="421"/>
      <c r="C83" s="396"/>
      <c r="D83" s="418"/>
    </row>
    <row r="84" spans="1:4" ht="12">
      <c r="A84" s="396"/>
      <c r="B84" s="421"/>
      <c r="C84" s="396"/>
      <c r="D84" s="418"/>
    </row>
    <row r="85" spans="1:4" ht="12">
      <c r="A85" s="396"/>
      <c r="B85" s="421"/>
      <c r="C85" s="396"/>
      <c r="D85" s="418"/>
    </row>
    <row r="86" spans="1:4" ht="12">
      <c r="A86" s="396"/>
      <c r="B86" s="421"/>
      <c r="C86" s="396"/>
      <c r="D86" s="418"/>
    </row>
    <row r="87" spans="1:4" ht="12">
      <c r="A87" s="396"/>
      <c r="B87" s="421"/>
      <c r="C87" s="396"/>
      <c r="D87" s="418"/>
    </row>
    <row r="88" spans="1:4" ht="12">
      <c r="A88" s="396"/>
      <c r="B88" s="421"/>
      <c r="C88" s="396"/>
      <c r="D88" s="418"/>
    </row>
    <row r="89" spans="1:4" ht="12">
      <c r="A89" s="396"/>
      <c r="B89" s="421"/>
      <c r="C89" s="396"/>
      <c r="D89" s="418"/>
    </row>
    <row r="90" spans="1:4" ht="12">
      <c r="A90" s="396"/>
      <c r="B90" s="421"/>
      <c r="C90" s="396"/>
      <c r="D90" s="418"/>
    </row>
    <row r="91" spans="1:4" ht="12">
      <c r="A91" s="396"/>
      <c r="B91" s="421"/>
      <c r="C91" s="396"/>
      <c r="D91" s="418"/>
    </row>
    <row r="92" spans="1:4" ht="12">
      <c r="A92" s="396"/>
      <c r="B92" s="421"/>
      <c r="C92" s="396"/>
      <c r="D92" s="418"/>
    </row>
    <row r="93" spans="1:4" ht="12">
      <c r="A93" s="396"/>
      <c r="B93" s="421"/>
      <c r="C93" s="396"/>
      <c r="D93" s="418"/>
    </row>
    <row r="94" spans="1:4" ht="12">
      <c r="A94" s="396"/>
      <c r="B94" s="421"/>
      <c r="C94" s="396"/>
      <c r="D94" s="418"/>
    </row>
    <row r="95" spans="1:4" ht="12">
      <c r="A95" s="396"/>
      <c r="B95" s="421"/>
      <c r="C95" s="396"/>
      <c r="D95" s="418"/>
    </row>
    <row r="96" spans="1:4" ht="12">
      <c r="A96" s="396"/>
      <c r="B96" s="421"/>
      <c r="C96" s="396"/>
      <c r="D96" s="418"/>
    </row>
    <row r="97" spans="1:4" ht="12">
      <c r="A97" s="396"/>
      <c r="B97" s="421"/>
      <c r="C97" s="396"/>
      <c r="D97" s="418"/>
    </row>
    <row r="98" spans="1:4" ht="12">
      <c r="A98" s="396"/>
      <c r="B98" s="421"/>
      <c r="C98" s="396"/>
      <c r="D98" s="418"/>
    </row>
    <row r="99" spans="1:4" ht="12">
      <c r="A99" s="396"/>
      <c r="B99" s="421"/>
      <c r="C99" s="396"/>
      <c r="D99" s="418"/>
    </row>
    <row r="100" spans="1:4" ht="12">
      <c r="A100" s="396"/>
      <c r="B100" s="421"/>
      <c r="C100" s="396"/>
      <c r="D100" s="418"/>
    </row>
    <row r="101" spans="1:4" ht="12">
      <c r="A101" s="396"/>
      <c r="B101" s="421"/>
      <c r="C101" s="396"/>
      <c r="D101" s="418"/>
    </row>
    <row r="102" spans="1:4" ht="12">
      <c r="A102" s="396"/>
      <c r="B102" s="421"/>
      <c r="C102" s="396"/>
      <c r="D102" s="418"/>
    </row>
    <row r="103" spans="1:4" ht="12">
      <c r="A103" s="396"/>
      <c r="B103" s="421"/>
      <c r="C103" s="396"/>
      <c r="D103" s="418"/>
    </row>
    <row r="104" spans="1:4" ht="12">
      <c r="A104" s="396"/>
      <c r="B104" s="421"/>
      <c r="C104" s="396"/>
      <c r="D104" s="396"/>
    </row>
    <row r="105" spans="1:4" ht="12">
      <c r="A105" s="396"/>
      <c r="B105" s="421"/>
      <c r="C105" s="396"/>
      <c r="D105" s="396"/>
    </row>
    <row r="106" spans="1:4" ht="12">
      <c r="A106" s="396"/>
      <c r="B106" s="421"/>
      <c r="C106" s="396"/>
      <c r="D106" s="396"/>
    </row>
    <row r="107" spans="1:4" ht="12">
      <c r="A107" s="396"/>
      <c r="B107" s="421"/>
      <c r="C107" s="396"/>
      <c r="D107" s="396"/>
    </row>
    <row r="108" spans="1:4" ht="12">
      <c r="A108" s="396"/>
      <c r="B108" s="421"/>
      <c r="C108" s="396"/>
      <c r="D108" s="396"/>
    </row>
    <row r="109" spans="1:4" ht="12">
      <c r="A109" s="396"/>
      <c r="B109" s="421"/>
      <c r="C109" s="396"/>
      <c r="D109" s="396"/>
    </row>
    <row r="110" spans="1:4" ht="12">
      <c r="A110" s="396"/>
      <c r="B110" s="421"/>
      <c r="C110" s="396"/>
      <c r="D110" s="396"/>
    </row>
    <row r="111" spans="1:4" ht="12">
      <c r="A111" s="396"/>
      <c r="B111" s="421"/>
      <c r="C111" s="396"/>
      <c r="D111" s="396"/>
    </row>
    <row r="112" spans="1:4" ht="12">
      <c r="A112" s="396"/>
      <c r="B112" s="421"/>
      <c r="C112" s="396"/>
      <c r="D112" s="396"/>
    </row>
    <row r="113" spans="1:4" ht="12">
      <c r="A113" s="396"/>
      <c r="B113" s="396"/>
      <c r="C113" s="396"/>
      <c r="D113" s="396"/>
    </row>
    <row r="114" spans="1:4" ht="12">
      <c r="A114" s="396"/>
      <c r="B114" s="396"/>
      <c r="C114" s="396"/>
      <c r="D114" s="396"/>
    </row>
    <row r="115" spans="1:4" ht="12">
      <c r="A115" s="396"/>
      <c r="B115" s="396"/>
      <c r="C115" s="396"/>
      <c r="D115" s="396"/>
    </row>
    <row r="116" spans="1:4" ht="12">
      <c r="A116" s="396"/>
      <c r="B116" s="396"/>
      <c r="C116" s="396"/>
      <c r="D116" s="396"/>
    </row>
    <row r="117" spans="1:4" ht="12">
      <c r="A117" s="396"/>
      <c r="B117" s="396"/>
      <c r="C117" s="396"/>
      <c r="D117" s="396"/>
    </row>
    <row r="118" spans="1:4" ht="12">
      <c r="A118" s="396"/>
      <c r="B118" s="396"/>
      <c r="C118" s="396"/>
      <c r="D118" s="396"/>
    </row>
    <row r="119" spans="1:4" ht="12">
      <c r="A119" s="396"/>
      <c r="B119" s="396"/>
      <c r="C119" s="396"/>
      <c r="D119" s="396"/>
    </row>
    <row r="120" spans="1:4" ht="12">
      <c r="A120" s="396"/>
      <c r="B120" s="396"/>
      <c r="C120" s="396"/>
      <c r="D120" s="396"/>
    </row>
    <row r="121" spans="1:4" ht="12">
      <c r="A121" s="396"/>
      <c r="B121" s="396"/>
      <c r="C121" s="396"/>
      <c r="D121" s="396"/>
    </row>
    <row r="122" spans="1:4" ht="12">
      <c r="A122" s="396"/>
      <c r="B122" s="396"/>
      <c r="C122" s="396"/>
      <c r="D122" s="396"/>
    </row>
    <row r="123" spans="1:4" ht="12">
      <c r="A123" s="396"/>
      <c r="B123" s="396"/>
      <c r="C123" s="396"/>
      <c r="D123" s="396"/>
    </row>
    <row r="124" spans="1:4" ht="12">
      <c r="A124" s="396"/>
      <c r="B124" s="396"/>
      <c r="C124" s="396"/>
      <c r="D124" s="396"/>
    </row>
    <row r="125" spans="1:4" ht="12">
      <c r="A125" s="396"/>
      <c r="B125" s="396"/>
      <c r="C125" s="396"/>
      <c r="D125" s="396"/>
    </row>
    <row r="126" spans="1:4" ht="12">
      <c r="A126" s="396"/>
      <c r="B126" s="396"/>
      <c r="C126" s="396"/>
      <c r="D126" s="396"/>
    </row>
    <row r="127" spans="1:4" ht="12">
      <c r="A127" s="396"/>
      <c r="B127" s="396"/>
      <c r="C127" s="396"/>
      <c r="D127" s="396"/>
    </row>
    <row r="128" spans="1:4" ht="12">
      <c r="A128" s="396"/>
      <c r="B128" s="396"/>
      <c r="C128" s="396"/>
      <c r="D128" s="396"/>
    </row>
    <row r="129" spans="1:4" ht="12">
      <c r="A129" s="396"/>
      <c r="B129" s="396"/>
      <c r="C129" s="396"/>
      <c r="D129" s="396"/>
    </row>
    <row r="130" spans="1:4" ht="12">
      <c r="A130" s="396"/>
      <c r="B130" s="396"/>
      <c r="C130" s="396"/>
      <c r="D130" s="396"/>
    </row>
    <row r="131" spans="1:4" ht="12">
      <c r="A131" s="396"/>
      <c r="B131" s="396"/>
      <c r="C131" s="396"/>
      <c r="D131" s="396"/>
    </row>
    <row r="132" spans="1:4" ht="12">
      <c r="A132" s="396"/>
      <c r="B132" s="396"/>
      <c r="C132" s="396"/>
      <c r="D132" s="396"/>
    </row>
    <row r="133" spans="1:4" ht="12">
      <c r="A133" s="396"/>
      <c r="B133" s="396"/>
      <c r="C133" s="396"/>
      <c r="D133" s="396"/>
    </row>
    <row r="134" spans="1:4" ht="12">
      <c r="A134" s="396"/>
      <c r="B134" s="396"/>
      <c r="C134" s="396"/>
      <c r="D134" s="396"/>
    </row>
    <row r="135" spans="1:4" ht="12">
      <c r="A135" s="396"/>
      <c r="B135" s="396"/>
      <c r="C135" s="396"/>
      <c r="D135" s="396"/>
    </row>
    <row r="136" spans="1:4" ht="12">
      <c r="A136" s="396"/>
      <c r="B136" s="396"/>
      <c r="C136" s="396"/>
      <c r="D136" s="396"/>
    </row>
    <row r="137" spans="1:4" ht="12">
      <c r="A137" s="396"/>
      <c r="B137" s="396"/>
      <c r="C137" s="396"/>
      <c r="D137" s="396"/>
    </row>
    <row r="138" spans="1:4" ht="12">
      <c r="A138" s="396"/>
      <c r="B138" s="396"/>
      <c r="C138" s="396"/>
      <c r="D138" s="396"/>
    </row>
  </sheetData>
  <printOptions/>
  <pageMargins left="0.53" right="0.43" top="1" bottom="0.5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A17" sqref="A17"/>
    </sheetView>
  </sheetViews>
  <sheetFormatPr defaultColWidth="9.33203125" defaultRowHeight="11.25"/>
  <cols>
    <col min="1" max="1" width="52.66015625" style="455" customWidth="1"/>
    <col min="2" max="2" width="14.5" style="455" customWidth="1"/>
    <col min="3" max="3" width="14.16015625" style="455" customWidth="1"/>
    <col min="4" max="4" width="11.83203125" style="455" customWidth="1"/>
    <col min="5" max="5" width="12.83203125" style="455" customWidth="1"/>
    <col min="6" max="16384" width="10.66015625" style="455" customWidth="1"/>
  </cols>
  <sheetData>
    <row r="1" spans="1:5" ht="12.75">
      <c r="A1" s="453"/>
      <c r="B1" s="453"/>
      <c r="C1" s="453"/>
      <c r="D1" s="454"/>
      <c r="E1" s="453"/>
    </row>
    <row r="2" spans="1:5" ht="12.75">
      <c r="A2" s="453" t="s">
        <v>575</v>
      </c>
      <c r="B2" s="453"/>
      <c r="C2" s="453"/>
      <c r="D2" s="454"/>
      <c r="E2" s="453" t="s">
        <v>576</v>
      </c>
    </row>
    <row r="3" spans="1:5" ht="18">
      <c r="A3" s="456" t="s">
        <v>577</v>
      </c>
      <c r="B3" s="457"/>
      <c r="C3" s="458"/>
      <c r="D3" s="453"/>
      <c r="E3" s="453"/>
    </row>
    <row r="4" spans="1:5" ht="18">
      <c r="A4" s="456" t="s">
        <v>578</v>
      </c>
      <c r="B4" s="457"/>
      <c r="C4" s="458"/>
      <c r="D4" s="453"/>
      <c r="E4" s="453"/>
    </row>
    <row r="5" spans="1:5" ht="18">
      <c r="A5" s="457"/>
      <c r="B5" s="457"/>
      <c r="C5" s="458"/>
      <c r="D5" s="454"/>
      <c r="E5" s="454" t="s">
        <v>579</v>
      </c>
    </row>
    <row r="6" spans="1:5" ht="45">
      <c r="A6" s="459" t="s">
        <v>5</v>
      </c>
      <c r="B6" s="459" t="s">
        <v>556</v>
      </c>
      <c r="C6" s="459" t="s">
        <v>8</v>
      </c>
      <c r="D6" s="459" t="s">
        <v>580</v>
      </c>
      <c r="E6" s="459" t="s">
        <v>12</v>
      </c>
    </row>
    <row r="7" spans="1:5" ht="12.75">
      <c r="A7" s="459">
        <v>1</v>
      </c>
      <c r="B7" s="459">
        <v>2</v>
      </c>
      <c r="C7" s="459">
        <v>3</v>
      </c>
      <c r="D7" s="459">
        <v>4</v>
      </c>
      <c r="E7" s="459">
        <v>5</v>
      </c>
    </row>
    <row r="8" spans="1:5" ht="16.5" customHeight="1">
      <c r="A8" s="460" t="s">
        <v>581</v>
      </c>
      <c r="B8" s="461">
        <f>SUM(B11+B24)</f>
        <v>1258140</v>
      </c>
      <c r="C8" s="461">
        <f>SUM(C11+C24)</f>
        <v>733866</v>
      </c>
      <c r="D8" s="462">
        <f aca="true" t="shared" si="0" ref="D8:D18">SUM(C8/B8)</f>
        <v>0.5832943869521675</v>
      </c>
      <c r="E8" s="461">
        <f>SUM(E11+E24)</f>
        <v>114141</v>
      </c>
    </row>
    <row r="9" spans="1:5" ht="12.75">
      <c r="A9" s="463" t="s">
        <v>582</v>
      </c>
      <c r="B9" s="464">
        <v>675843</v>
      </c>
      <c r="C9" s="464">
        <v>393615</v>
      </c>
      <c r="D9" s="465">
        <f t="shared" si="0"/>
        <v>0.5824059729848501</v>
      </c>
      <c r="E9" s="464">
        <f>SUM(C9-'[2]Sheet6'!C9)</f>
        <v>56005</v>
      </c>
    </row>
    <row r="10" spans="1:5" ht="12.75">
      <c r="A10" s="466" t="s">
        <v>583</v>
      </c>
      <c r="B10" s="467">
        <v>43541</v>
      </c>
      <c r="C10" s="467">
        <v>3200</v>
      </c>
      <c r="D10" s="468">
        <f t="shared" si="0"/>
        <v>0.07349394823270021</v>
      </c>
      <c r="E10" s="467">
        <f>SUM(C10-'[2]Sheet6'!C10)</f>
        <v>1101</v>
      </c>
    </row>
    <row r="11" spans="1:5" ht="12.75">
      <c r="A11" s="469" t="s">
        <v>584</v>
      </c>
      <c r="B11" s="461">
        <f>SUM(B12+B20+B21)</f>
        <v>632302</v>
      </c>
      <c r="C11" s="461">
        <f>SUM(C12+C20+C21)</f>
        <v>390415</v>
      </c>
      <c r="D11" s="462">
        <f t="shared" si="0"/>
        <v>0.6174502057561102</v>
      </c>
      <c r="E11" s="461">
        <f>SUM(E12+E20+E21)</f>
        <v>54904</v>
      </c>
    </row>
    <row r="12" spans="1:5" ht="12.75">
      <c r="A12" s="470" t="s">
        <v>585</v>
      </c>
      <c r="B12" s="461">
        <f>SUM(B13+B15+B19)</f>
        <v>525223</v>
      </c>
      <c r="C12" s="461">
        <f>SUM(C13+C15+C19)</f>
        <v>331259</v>
      </c>
      <c r="D12" s="462">
        <f t="shared" si="0"/>
        <v>0.6307016257856187</v>
      </c>
      <c r="E12" s="461">
        <f>SUM(C12-'[2]Sheet6'!C12)</f>
        <v>45557</v>
      </c>
    </row>
    <row r="13" spans="1:5" ht="12.75">
      <c r="A13" s="470" t="s">
        <v>586</v>
      </c>
      <c r="B13" s="461">
        <f>SUM(B14)</f>
        <v>82600</v>
      </c>
      <c r="C13" s="461">
        <f>SUM(C14)</f>
        <v>60125</v>
      </c>
      <c r="D13" s="462">
        <f t="shared" si="0"/>
        <v>0.7279055690072639</v>
      </c>
      <c r="E13" s="461">
        <f>SUM(C13-'[2]Sheet6'!C13)</f>
        <v>5812</v>
      </c>
    </row>
    <row r="14" spans="1:5" ht="12.75">
      <c r="A14" s="463" t="s">
        <v>587</v>
      </c>
      <c r="B14" s="464">
        <v>82600</v>
      </c>
      <c r="C14" s="464">
        <v>60125</v>
      </c>
      <c r="D14" s="465">
        <f t="shared" si="0"/>
        <v>0.7279055690072639</v>
      </c>
      <c r="E14" s="464">
        <f>SUM(C14-'[2]Sheet6'!C14)</f>
        <v>5812</v>
      </c>
    </row>
    <row r="15" spans="1:5" ht="12.75">
      <c r="A15" s="470" t="s">
        <v>588</v>
      </c>
      <c r="B15" s="461">
        <f>SUM(B16+B17+B18+B19)</f>
        <v>442623</v>
      </c>
      <c r="C15" s="461">
        <f>SUM(C16+C17+C18)</f>
        <v>268101</v>
      </c>
      <c r="D15" s="462">
        <f t="shared" si="0"/>
        <v>0.6057095993656001</v>
      </c>
      <c r="E15" s="461">
        <f>SUM(C15-'[2]Sheet6'!C15)</f>
        <v>39667</v>
      </c>
    </row>
    <row r="16" spans="1:5" ht="12.75">
      <c r="A16" s="471" t="s">
        <v>589</v>
      </c>
      <c r="B16" s="464">
        <v>318473</v>
      </c>
      <c r="C16" s="464">
        <v>186322</v>
      </c>
      <c r="D16" s="465">
        <f t="shared" si="0"/>
        <v>0.5850480260493041</v>
      </c>
      <c r="E16" s="464">
        <f>SUM(C16-'[2]Sheet6'!C16)</f>
        <v>26464</v>
      </c>
    </row>
    <row r="17" spans="1:5" ht="12.75">
      <c r="A17" s="463" t="s">
        <v>590</v>
      </c>
      <c r="B17" s="464">
        <v>103350</v>
      </c>
      <c r="C17" s="464">
        <v>69789</v>
      </c>
      <c r="D17" s="465">
        <f t="shared" si="0"/>
        <v>0.6752685050798258</v>
      </c>
      <c r="E17" s="464">
        <f>SUM(C17-'[2]Sheet6'!C17)</f>
        <v>11457</v>
      </c>
    </row>
    <row r="18" spans="1:5" ht="12.75">
      <c r="A18" s="463" t="s">
        <v>591</v>
      </c>
      <c r="B18" s="464">
        <v>20800</v>
      </c>
      <c r="C18" s="464">
        <v>11990</v>
      </c>
      <c r="D18" s="465">
        <f t="shared" si="0"/>
        <v>0.5764423076923076</v>
      </c>
      <c r="E18" s="464">
        <f>SUM(C18-'[2]Sheet6'!C18)</f>
        <v>1746</v>
      </c>
    </row>
    <row r="19" spans="1:5" ht="12.75">
      <c r="A19" s="470" t="s">
        <v>592</v>
      </c>
      <c r="B19" s="464"/>
      <c r="C19" s="461">
        <v>3033</v>
      </c>
      <c r="D19" s="472"/>
      <c r="E19" s="461">
        <f>SUM(C19-'[2]Sheet6'!C19)</f>
        <v>78</v>
      </c>
    </row>
    <row r="20" spans="1:5" ht="12.75">
      <c r="A20" s="470" t="s">
        <v>593</v>
      </c>
      <c r="B20" s="461">
        <v>32173</v>
      </c>
      <c r="C20" s="461">
        <v>20794</v>
      </c>
      <c r="D20" s="462">
        <f aca="true" t="shared" si="1" ref="D20:D46">SUM(C20/B20)</f>
        <v>0.6463183414664471</v>
      </c>
      <c r="E20" s="461">
        <f>SUM(C20-'[2]Sheet6'!C20)</f>
        <v>3032</v>
      </c>
    </row>
    <row r="21" spans="1:5" ht="12.75">
      <c r="A21" s="469" t="s">
        <v>594</v>
      </c>
      <c r="B21" s="461">
        <v>74906</v>
      </c>
      <c r="C21" s="461">
        <v>38362</v>
      </c>
      <c r="D21" s="462">
        <f t="shared" si="1"/>
        <v>0.5121352094625263</v>
      </c>
      <c r="E21" s="461">
        <f>SUM(C21-'[2]Sheet6'!C21)</f>
        <v>6315</v>
      </c>
    </row>
    <row r="22" spans="1:5" ht="12.75">
      <c r="A22" s="463" t="s">
        <v>595</v>
      </c>
      <c r="B22" s="464">
        <v>646389</v>
      </c>
      <c r="C22" s="464">
        <v>355144</v>
      </c>
      <c r="D22" s="465">
        <f t="shared" si="1"/>
        <v>0.5494276666218021</v>
      </c>
      <c r="E22" s="464">
        <f>SUM(C22-'[2]Sheet6'!C22)</f>
        <v>60113</v>
      </c>
    </row>
    <row r="23" spans="1:5" ht="12.75">
      <c r="A23" s="466" t="s">
        <v>596</v>
      </c>
      <c r="B23" s="467">
        <v>20551</v>
      </c>
      <c r="C23" s="467">
        <v>11693</v>
      </c>
      <c r="D23" s="468">
        <f t="shared" si="1"/>
        <v>0.5689747457544645</v>
      </c>
      <c r="E23" s="467">
        <f>SUM(C23-'[2]Sheet6'!C23)</f>
        <v>876</v>
      </c>
    </row>
    <row r="24" spans="1:5" ht="12.75">
      <c r="A24" s="469" t="s">
        <v>597</v>
      </c>
      <c r="B24" s="461">
        <f>SUM(B22-B23)</f>
        <v>625838</v>
      </c>
      <c r="C24" s="461">
        <f>SUM(C22-C23)</f>
        <v>343451</v>
      </c>
      <c r="D24" s="462">
        <f t="shared" si="1"/>
        <v>0.5487857880154289</v>
      </c>
      <c r="E24" s="461">
        <f>SUM(C24-'[2]Sheet6'!C24)</f>
        <v>59237</v>
      </c>
    </row>
    <row r="25" spans="1:5" ht="12.75">
      <c r="A25" s="469" t="s">
        <v>598</v>
      </c>
      <c r="B25" s="461">
        <f>SUM(B26+B27+B28)</f>
        <v>625838</v>
      </c>
      <c r="C25" s="461">
        <f>SUM(C26+C27+C28)</f>
        <v>343451</v>
      </c>
      <c r="D25" s="462">
        <f t="shared" si="1"/>
        <v>0.5487857880154289</v>
      </c>
      <c r="E25" s="461">
        <f>SUM(E26+E27+E28)</f>
        <v>59237</v>
      </c>
    </row>
    <row r="26" spans="1:5" ht="12.75">
      <c r="A26" s="463" t="s">
        <v>599</v>
      </c>
      <c r="B26" s="464">
        <v>419536</v>
      </c>
      <c r="C26" s="464">
        <v>243854</v>
      </c>
      <c r="D26" s="465">
        <f t="shared" si="1"/>
        <v>0.5812469013386217</v>
      </c>
      <c r="E26" s="464">
        <f>SUM(C26-'[2]Sheet6'!C26)</f>
        <v>40383</v>
      </c>
    </row>
    <row r="27" spans="1:5" ht="12.75">
      <c r="A27" s="473" t="s">
        <v>600</v>
      </c>
      <c r="B27" s="464">
        <v>47050</v>
      </c>
      <c r="C27" s="464">
        <v>24764</v>
      </c>
      <c r="D27" s="465">
        <f t="shared" si="1"/>
        <v>0.5263336875664187</v>
      </c>
      <c r="E27" s="464">
        <f>SUM(C27-'[2]Sheet6'!C27)</f>
        <v>4550</v>
      </c>
    </row>
    <row r="28" spans="1:5" ht="12.75">
      <c r="A28" s="473" t="s">
        <v>601</v>
      </c>
      <c r="B28" s="464">
        <f>SUM(B24-B26-B27)</f>
        <v>159252</v>
      </c>
      <c r="C28" s="464">
        <f>SUM(C24-C26-C27)</f>
        <v>74833</v>
      </c>
      <c r="D28" s="465">
        <f t="shared" si="1"/>
        <v>0.469903046743526</v>
      </c>
      <c r="E28" s="464">
        <f>SUM(C28-'[2]Sheet6'!C28)</f>
        <v>14304</v>
      </c>
    </row>
    <row r="29" spans="1:5" ht="25.5">
      <c r="A29" s="474" t="s">
        <v>602</v>
      </c>
      <c r="B29" s="461">
        <f>SUM(B30+B54+B64)</f>
        <v>1369506</v>
      </c>
      <c r="C29" s="461">
        <f>SUM(C30+C54+C64)</f>
        <v>680558</v>
      </c>
      <c r="D29" s="462">
        <f t="shared" si="1"/>
        <v>0.49693685168228546</v>
      </c>
      <c r="E29" s="461">
        <f>SUM(E30+E54+E64)</f>
        <v>110753</v>
      </c>
    </row>
    <row r="30" spans="1:5" ht="12.75">
      <c r="A30" s="460" t="s">
        <v>603</v>
      </c>
      <c r="B30" s="461">
        <f>SUM(B33+B41)</f>
        <v>1219365</v>
      </c>
      <c r="C30" s="461">
        <f>SUM(C33+C41)</f>
        <v>642369</v>
      </c>
      <c r="D30" s="462">
        <f t="shared" si="1"/>
        <v>0.5268061655041764</v>
      </c>
      <c r="E30" s="461">
        <f>SUM(C30-'[2]Sheet6'!C30)</f>
        <v>98841</v>
      </c>
    </row>
    <row r="31" spans="1:5" ht="12.75">
      <c r="A31" s="475" t="s">
        <v>604</v>
      </c>
      <c r="B31" s="464">
        <v>618461</v>
      </c>
      <c r="C31" s="464">
        <v>324008</v>
      </c>
      <c r="D31" s="465">
        <f t="shared" si="1"/>
        <v>0.5238939884649153</v>
      </c>
      <c r="E31" s="464">
        <f>SUM(C31-'[2]Sheet6'!C31)</f>
        <v>45136</v>
      </c>
    </row>
    <row r="32" spans="1:5" ht="12.75">
      <c r="A32" s="466" t="s">
        <v>605</v>
      </c>
      <c r="B32" s="467">
        <v>20194</v>
      </c>
      <c r="C32" s="467">
        <v>11484</v>
      </c>
      <c r="D32" s="468">
        <f t="shared" si="1"/>
        <v>0.56868376745568</v>
      </c>
      <c r="E32" s="467">
        <f>SUM(C32-'[2]Sheet6'!C32)</f>
        <v>667</v>
      </c>
    </row>
    <row r="33" spans="1:5" ht="15.75" customHeight="1">
      <c r="A33" s="460" t="s">
        <v>606</v>
      </c>
      <c r="B33" s="461">
        <f>SUM(B34+B36+B37+B38)</f>
        <v>598267</v>
      </c>
      <c r="C33" s="461">
        <f>SUM(C34+C36+C37+C38)</f>
        <v>312524</v>
      </c>
      <c r="D33" s="462">
        <f t="shared" si="1"/>
        <v>0.522382147101545</v>
      </c>
      <c r="E33" s="461">
        <f>SUM(C33-'[2]Sheet6'!C33)</f>
        <v>44469</v>
      </c>
    </row>
    <row r="34" spans="1:5" ht="12.75">
      <c r="A34" s="463" t="s">
        <v>607</v>
      </c>
      <c r="B34" s="464">
        <v>316773</v>
      </c>
      <c r="C34" s="464">
        <v>173109</v>
      </c>
      <c r="D34" s="465">
        <f t="shared" si="1"/>
        <v>0.5464764989440388</v>
      </c>
      <c r="E34" s="464">
        <f>SUM(C34-'[2]Sheet6'!C34)</f>
        <v>26891</v>
      </c>
    </row>
    <row r="35" spans="1:5" ht="12.75">
      <c r="A35" s="471" t="s">
        <v>608</v>
      </c>
      <c r="B35" s="464">
        <v>144992</v>
      </c>
      <c r="C35" s="464">
        <v>78840</v>
      </c>
      <c r="D35" s="465">
        <f t="shared" si="1"/>
        <v>0.5437541381593467</v>
      </c>
      <c r="E35" s="464">
        <f>SUM(C35-'[2]Sheet6'!C35)</f>
        <v>13302</v>
      </c>
    </row>
    <row r="36" spans="1:5" ht="12.75">
      <c r="A36" s="471" t="s">
        <v>609</v>
      </c>
      <c r="B36" s="464">
        <v>45601</v>
      </c>
      <c r="C36" s="464">
        <v>12979</v>
      </c>
      <c r="D36" s="465">
        <f t="shared" si="1"/>
        <v>0.28462095129492776</v>
      </c>
      <c r="E36" s="464">
        <f>SUM(C36-'[2]Sheet6'!C36)</f>
        <v>1718</v>
      </c>
    </row>
    <row r="37" spans="1:5" ht="12.75">
      <c r="A37" s="476" t="s">
        <v>610</v>
      </c>
      <c r="B37" s="464">
        <v>225467</v>
      </c>
      <c r="C37" s="464">
        <v>123798</v>
      </c>
      <c r="D37" s="465">
        <f t="shared" si="1"/>
        <v>0.549073700364133</v>
      </c>
      <c r="E37" s="464">
        <f>SUM(C37-'[2]Sheet6'!C37)</f>
        <v>15451</v>
      </c>
    </row>
    <row r="38" spans="1:5" ht="12.75">
      <c r="A38" s="476" t="s">
        <v>611</v>
      </c>
      <c r="B38" s="464">
        <v>10426</v>
      </c>
      <c r="C38" s="464">
        <v>2638</v>
      </c>
      <c r="D38" s="465">
        <f t="shared" si="1"/>
        <v>0.2530212929215423</v>
      </c>
      <c r="E38" s="464">
        <f>SUM(C38-'[2]Sheet6'!C38)</f>
        <v>409</v>
      </c>
    </row>
    <row r="39" spans="1:5" ht="12.75">
      <c r="A39" s="471" t="s">
        <v>612</v>
      </c>
      <c r="B39" s="464">
        <v>664639</v>
      </c>
      <c r="C39" s="464">
        <v>333045</v>
      </c>
      <c r="D39" s="465">
        <f t="shared" si="1"/>
        <v>0.501091570010186</v>
      </c>
      <c r="E39" s="464">
        <f>SUM(C39-'[2]Sheet6'!C39)</f>
        <v>55473</v>
      </c>
    </row>
    <row r="40" spans="1:5" ht="12.75">
      <c r="A40" s="466" t="s">
        <v>613</v>
      </c>
      <c r="B40" s="467">
        <v>43541</v>
      </c>
      <c r="C40" s="467">
        <v>3200</v>
      </c>
      <c r="D40" s="468">
        <f t="shared" si="1"/>
        <v>0.07349394823270021</v>
      </c>
      <c r="E40" s="467">
        <f>SUM(C40-'[2]Sheet6'!C40)</f>
        <v>1101</v>
      </c>
    </row>
    <row r="41" spans="1:5" ht="25.5">
      <c r="A41" s="474" t="s">
        <v>614</v>
      </c>
      <c r="B41" s="461">
        <f>SUM(B42+B50)</f>
        <v>621098</v>
      </c>
      <c r="C41" s="461">
        <f>SUM(C39-C40)</f>
        <v>329845</v>
      </c>
      <c r="D41" s="462">
        <f t="shared" si="1"/>
        <v>0.5310675609968153</v>
      </c>
      <c r="E41" s="461">
        <f>SUM(C41-'[2]Sheet6'!C41)</f>
        <v>54372</v>
      </c>
    </row>
    <row r="42" spans="1:5" ht="12.75">
      <c r="A42" s="463" t="s">
        <v>615</v>
      </c>
      <c r="B42" s="464">
        <f>SUM(B43+B45+B46+B47)</f>
        <v>447167</v>
      </c>
      <c r="C42" s="464">
        <v>243782</v>
      </c>
      <c r="D42" s="465">
        <f t="shared" si="1"/>
        <v>0.5451699253299103</v>
      </c>
      <c r="E42" s="464">
        <f>SUM(C42-'[2]Sheet6'!C42)</f>
        <v>43415</v>
      </c>
    </row>
    <row r="43" spans="1:5" ht="12.75">
      <c r="A43" s="463" t="s">
        <v>616</v>
      </c>
      <c r="B43" s="464">
        <v>11555</v>
      </c>
      <c r="C43" s="464">
        <v>7767</v>
      </c>
      <c r="D43" s="465">
        <f t="shared" si="1"/>
        <v>0.6721765469493726</v>
      </c>
      <c r="E43" s="464">
        <f>SUM(C43-'[2]Sheet6'!C43)</f>
        <v>2285</v>
      </c>
    </row>
    <row r="44" spans="1:5" ht="12.75">
      <c r="A44" s="476" t="s">
        <v>617</v>
      </c>
      <c r="B44" s="464">
        <v>2149</v>
      </c>
      <c r="C44" s="464">
        <v>1335</v>
      </c>
      <c r="D44" s="465">
        <f t="shared" si="1"/>
        <v>0.6212191717077711</v>
      </c>
      <c r="E44" s="464">
        <v>266</v>
      </c>
    </row>
    <row r="45" spans="1:5" ht="12.75">
      <c r="A45" s="471" t="s">
        <v>618</v>
      </c>
      <c r="B45" s="464">
        <v>215</v>
      </c>
      <c r="C45" s="464">
        <v>15</v>
      </c>
      <c r="D45" s="465">
        <f t="shared" si="1"/>
        <v>0.06976744186046512</v>
      </c>
      <c r="E45" s="464">
        <v>0</v>
      </c>
    </row>
    <row r="46" spans="1:5" ht="12.75">
      <c r="A46" s="476" t="s">
        <v>619</v>
      </c>
      <c r="B46" s="464">
        <v>435397</v>
      </c>
      <c r="C46" s="464">
        <v>236000</v>
      </c>
      <c r="D46" s="465">
        <f t="shared" si="1"/>
        <v>0.5420340516815688</v>
      </c>
      <c r="E46" s="464">
        <f>SUM(C46-'[2]Sheet6'!C46)</f>
        <v>41115</v>
      </c>
    </row>
    <row r="47" spans="1:5" ht="12.75">
      <c r="A47" s="476" t="s">
        <v>620</v>
      </c>
      <c r="B47" s="464"/>
      <c r="C47" s="464">
        <v>0</v>
      </c>
      <c r="D47" s="472"/>
      <c r="E47" s="464">
        <f>SUM(C47-'[2]Sheet6'!C47)</f>
        <v>0</v>
      </c>
    </row>
    <row r="48" spans="1:5" ht="45">
      <c r="A48" s="459" t="s">
        <v>5</v>
      </c>
      <c r="B48" s="459" t="s">
        <v>556</v>
      </c>
      <c r="C48" s="459" t="s">
        <v>621</v>
      </c>
      <c r="D48" s="459" t="s">
        <v>580</v>
      </c>
      <c r="E48" s="459" t="s">
        <v>12</v>
      </c>
    </row>
    <row r="49" spans="1:5" ht="12.75">
      <c r="A49" s="459">
        <v>1</v>
      </c>
      <c r="B49" s="459">
        <v>2</v>
      </c>
      <c r="C49" s="459">
        <v>3</v>
      </c>
      <c r="D49" s="459">
        <v>4</v>
      </c>
      <c r="E49" s="459">
        <v>5</v>
      </c>
    </row>
    <row r="50" spans="1:5" ht="12.75">
      <c r="A50" s="476" t="s">
        <v>622</v>
      </c>
      <c r="B50" s="464">
        <f>SUM(B51+B53)</f>
        <v>173931</v>
      </c>
      <c r="C50" s="464">
        <f>SUM(C41-C42)</f>
        <v>86063</v>
      </c>
      <c r="D50" s="465">
        <f aca="true" t="shared" si="2" ref="D50:D72">SUM(C50/B50)</f>
        <v>0.4948111607476528</v>
      </c>
      <c r="E50" s="464">
        <f>SUM(C50-'[2]Sheet6'!C50)</f>
        <v>10957</v>
      </c>
    </row>
    <row r="51" spans="1:5" ht="12.75">
      <c r="A51" s="476" t="s">
        <v>616</v>
      </c>
      <c r="B51" s="464">
        <v>43135</v>
      </c>
      <c r="C51" s="464">
        <v>26300</v>
      </c>
      <c r="D51" s="465">
        <f t="shared" si="2"/>
        <v>0.609713689579228</v>
      </c>
      <c r="E51" s="464">
        <f>SUM(C51-'[2]Sheet6'!C51)</f>
        <v>4975</v>
      </c>
    </row>
    <row r="52" spans="1:5" ht="12.75">
      <c r="A52" s="476" t="s">
        <v>623</v>
      </c>
      <c r="B52" s="464">
        <v>8393</v>
      </c>
      <c r="C52" s="464">
        <v>4562</v>
      </c>
      <c r="D52" s="465">
        <f t="shared" si="2"/>
        <v>0.5435481949243417</v>
      </c>
      <c r="E52" s="464">
        <f>SUM(C52-'[2]Sheet6'!C52)</f>
        <v>845</v>
      </c>
    </row>
    <row r="53" spans="1:5" ht="12.75">
      <c r="A53" s="476" t="s">
        <v>620</v>
      </c>
      <c r="B53" s="464">
        <v>130796</v>
      </c>
      <c r="C53" s="464">
        <f>SUM(C50-C51)</f>
        <v>59763</v>
      </c>
      <c r="D53" s="465">
        <f t="shared" si="2"/>
        <v>0.45691764274136826</v>
      </c>
      <c r="E53" s="464">
        <f>SUM(C53-'[2]Sheet6'!C53)</f>
        <v>5982</v>
      </c>
    </row>
    <row r="54" spans="1:5" ht="12.75">
      <c r="A54" s="474" t="s">
        <v>624</v>
      </c>
      <c r="B54" s="461">
        <f>SUM(B55+B56+B59)</f>
        <v>97819</v>
      </c>
      <c r="C54" s="461">
        <f>SUM(C55+C56+C59)</f>
        <v>37297</v>
      </c>
      <c r="D54" s="462">
        <f t="shared" si="2"/>
        <v>0.3812858442633844</v>
      </c>
      <c r="E54" s="461">
        <f>SUM(E55+E56+E59)</f>
        <v>8044</v>
      </c>
    </row>
    <row r="55" spans="1:5" ht="22.5" customHeight="1">
      <c r="A55" s="477" t="s">
        <v>625</v>
      </c>
      <c r="B55" s="464">
        <v>16501</v>
      </c>
      <c r="C55" s="464">
        <v>6846</v>
      </c>
      <c r="D55" s="465">
        <f t="shared" si="2"/>
        <v>0.41488394642748927</v>
      </c>
      <c r="E55" s="464">
        <f>SUM(C55-'[2]Sheet6'!C55)</f>
        <v>1026</v>
      </c>
    </row>
    <row r="56" spans="1:5" ht="22.5" customHeight="1">
      <c r="A56" s="477" t="s">
        <v>626</v>
      </c>
      <c r="B56" s="464">
        <f>SUM(B57+B58)</f>
        <v>8711</v>
      </c>
      <c r="C56" s="464">
        <v>4221</v>
      </c>
      <c r="D56" s="465">
        <f t="shared" si="2"/>
        <v>0.48455975203765356</v>
      </c>
      <c r="E56" s="464">
        <f>SUM(C56-'[2]Sheet6'!C56)</f>
        <v>1218</v>
      </c>
    </row>
    <row r="57" spans="1:5" ht="12.75">
      <c r="A57" s="471" t="s">
        <v>627</v>
      </c>
      <c r="B57" s="464">
        <v>1020</v>
      </c>
      <c r="C57" s="464">
        <v>659</v>
      </c>
      <c r="D57" s="465">
        <f t="shared" si="2"/>
        <v>0.6460784313725491</v>
      </c>
      <c r="E57" s="464">
        <v>8</v>
      </c>
    </row>
    <row r="58" spans="1:5" ht="12.75">
      <c r="A58" s="471" t="s">
        <v>628</v>
      </c>
      <c r="B58" s="464">
        <v>7691</v>
      </c>
      <c r="C58" s="464">
        <v>3562</v>
      </c>
      <c r="D58" s="465">
        <f t="shared" si="2"/>
        <v>0.4631387335847094</v>
      </c>
      <c r="E58" s="464">
        <f>SUM(C58-'[2]Sheet6'!C58)</f>
        <v>564</v>
      </c>
    </row>
    <row r="59" spans="1:5" ht="12.75">
      <c r="A59" s="471" t="s">
        <v>629</v>
      </c>
      <c r="B59" s="464">
        <f>SUM(B62+B63)</f>
        <v>72607</v>
      </c>
      <c r="C59" s="464">
        <f>SUM(C62+C63)</f>
        <v>26230</v>
      </c>
      <c r="D59" s="465">
        <f t="shared" si="2"/>
        <v>0.3612599336152162</v>
      </c>
      <c r="E59" s="464">
        <v>5800</v>
      </c>
    </row>
    <row r="60" spans="1:5" ht="12.75">
      <c r="A60" s="471" t="s">
        <v>630</v>
      </c>
      <c r="B60" s="464">
        <v>44331</v>
      </c>
      <c r="C60" s="464">
        <v>19621</v>
      </c>
      <c r="D60" s="465">
        <f t="shared" si="2"/>
        <v>0.44260224222327493</v>
      </c>
      <c r="E60" s="464">
        <f>SUM(C60-'[2]Sheet6'!C60)</f>
        <v>3494</v>
      </c>
    </row>
    <row r="61" spans="1:5" ht="12.75">
      <c r="A61" s="478" t="s">
        <v>631</v>
      </c>
      <c r="B61" s="467">
        <v>357</v>
      </c>
      <c r="C61" s="467">
        <v>209</v>
      </c>
      <c r="D61" s="468">
        <f t="shared" si="2"/>
        <v>0.5854341736694678</v>
      </c>
      <c r="E61" s="467">
        <v>30</v>
      </c>
    </row>
    <row r="62" spans="1:5" ht="12.75">
      <c r="A62" s="471" t="s">
        <v>632</v>
      </c>
      <c r="B62" s="464">
        <f>SUM(B60-B61)</f>
        <v>43974</v>
      </c>
      <c r="C62" s="464">
        <f>SUM(C60-C61)</f>
        <v>19412</v>
      </c>
      <c r="D62" s="465">
        <f t="shared" si="2"/>
        <v>0.4414426706690317</v>
      </c>
      <c r="E62" s="464">
        <v>3464</v>
      </c>
    </row>
    <row r="63" spans="1:5" ht="12.75">
      <c r="A63" s="471" t="s">
        <v>633</v>
      </c>
      <c r="B63" s="464">
        <v>28633</v>
      </c>
      <c r="C63" s="464">
        <v>6818</v>
      </c>
      <c r="D63" s="465">
        <f t="shared" si="2"/>
        <v>0.23811685817064226</v>
      </c>
      <c r="E63" s="464">
        <f>SUM(C63-'[2]Sheet6'!C63)</f>
        <v>2336</v>
      </c>
    </row>
    <row r="64" spans="1:5" ht="12.75">
      <c r="A64" s="474" t="s">
        <v>634</v>
      </c>
      <c r="B64" s="461">
        <f>SUM(B65-B66)</f>
        <v>52322</v>
      </c>
      <c r="C64" s="461">
        <f>SUM(C65-C66)</f>
        <v>892</v>
      </c>
      <c r="D64" s="462">
        <f t="shared" si="2"/>
        <v>0.017048277971025573</v>
      </c>
      <c r="E64" s="461">
        <f>SUM(C64-'[2]Sheet6'!C64)</f>
        <v>3868</v>
      </c>
    </row>
    <row r="65" spans="1:5" ht="12.75">
      <c r="A65" s="463" t="s">
        <v>635</v>
      </c>
      <c r="B65" s="464">
        <f>SUM(B69+B73)</f>
        <v>74958</v>
      </c>
      <c r="C65" s="464">
        <f>SUM(C69+C73)</f>
        <v>13503</v>
      </c>
      <c r="D65" s="465">
        <f t="shared" si="2"/>
        <v>0.1801408788921796</v>
      </c>
      <c r="E65" s="464">
        <f>SUM(C65-'[2]Sheet6'!C65)</f>
        <v>5836</v>
      </c>
    </row>
    <row r="66" spans="1:5" ht="12.75">
      <c r="A66" s="471" t="s">
        <v>636</v>
      </c>
      <c r="B66" s="464">
        <f>SUM(B72+B74)</f>
        <v>22636</v>
      </c>
      <c r="C66" s="464">
        <f>SUM(C72+C74)</f>
        <v>12611</v>
      </c>
      <c r="D66" s="465">
        <f t="shared" si="2"/>
        <v>0.5571213995405548</v>
      </c>
      <c r="E66" s="464">
        <f>SUM(C66-'[2]Sheet6'!C66)</f>
        <v>1968</v>
      </c>
    </row>
    <row r="67" spans="1:5" ht="12.75">
      <c r="A67" s="463" t="s">
        <v>637</v>
      </c>
      <c r="B67" s="464">
        <v>91005</v>
      </c>
      <c r="C67" s="464">
        <v>16805</v>
      </c>
      <c r="D67" s="465">
        <f t="shared" si="2"/>
        <v>0.18466018350640076</v>
      </c>
      <c r="E67" s="464">
        <f>SUM(C67-'[2]Sheet6'!C67)</f>
        <v>6288</v>
      </c>
    </row>
    <row r="68" spans="1:5" ht="12.75">
      <c r="A68" s="478" t="s">
        <v>631</v>
      </c>
      <c r="B68" s="467">
        <v>16047</v>
      </c>
      <c r="C68" s="467">
        <v>3302</v>
      </c>
      <c r="D68" s="468">
        <f t="shared" si="2"/>
        <v>0.20577054901227643</v>
      </c>
      <c r="E68" s="467">
        <f>SUM(C68-'[2]Sheet6'!C68)</f>
        <v>452</v>
      </c>
    </row>
    <row r="69" spans="1:5" ht="12.75">
      <c r="A69" s="479" t="s">
        <v>638</v>
      </c>
      <c r="B69" s="480">
        <f>SUM(B67-B68)</f>
        <v>74958</v>
      </c>
      <c r="C69" s="480">
        <f>SUM(C67-C68)</f>
        <v>13503</v>
      </c>
      <c r="D69" s="481">
        <f t="shared" si="2"/>
        <v>0.1801408788921796</v>
      </c>
      <c r="E69" s="480">
        <f>SUM(C69-'[2]Sheet6'!C69)</f>
        <v>5836</v>
      </c>
    </row>
    <row r="70" spans="1:5" ht="12.75">
      <c r="A70" s="471" t="s">
        <v>639</v>
      </c>
      <c r="B70" s="464">
        <v>24300</v>
      </c>
      <c r="C70" s="464">
        <v>13085</v>
      </c>
      <c r="D70" s="465">
        <f t="shared" si="2"/>
        <v>0.5384773662551441</v>
      </c>
      <c r="E70" s="464">
        <f>SUM(C70-'[2]Sheet6'!C70)</f>
        <v>1968</v>
      </c>
    </row>
    <row r="71" spans="1:5" ht="12.75">
      <c r="A71" s="478" t="s">
        <v>640</v>
      </c>
      <c r="B71" s="467">
        <v>1664</v>
      </c>
      <c r="C71" s="467">
        <v>474</v>
      </c>
      <c r="D71" s="468">
        <f t="shared" si="2"/>
        <v>0.2848557692307692</v>
      </c>
      <c r="E71" s="467">
        <f>SUM(C71-'[2]Sheet6'!C71)</f>
        <v>0</v>
      </c>
    </row>
    <row r="72" spans="1:5" ht="12.75">
      <c r="A72" s="479" t="s">
        <v>641</v>
      </c>
      <c r="B72" s="480">
        <f>SUM(B70-B71)</f>
        <v>22636</v>
      </c>
      <c r="C72" s="480">
        <f>SUM(C70-C71)</f>
        <v>12611</v>
      </c>
      <c r="D72" s="481">
        <f t="shared" si="2"/>
        <v>0.5571213995405548</v>
      </c>
      <c r="E72" s="480">
        <f>SUM(C72-'[2]Sheet6'!C72)</f>
        <v>1968</v>
      </c>
    </row>
    <row r="73" spans="1:5" ht="12.75">
      <c r="A73" s="471" t="s">
        <v>642</v>
      </c>
      <c r="B73" s="464"/>
      <c r="C73" s="464">
        <v>0</v>
      </c>
      <c r="D73" s="465">
        <v>0</v>
      </c>
      <c r="E73" s="464">
        <f>SUM(C73-'[2]Sheet6'!C73)</f>
        <v>0</v>
      </c>
    </row>
    <row r="74" spans="1:5" ht="12.75">
      <c r="A74" s="471" t="s">
        <v>643</v>
      </c>
      <c r="B74" s="464"/>
      <c r="C74" s="464">
        <v>0</v>
      </c>
      <c r="D74" s="465">
        <v>0</v>
      </c>
      <c r="E74" s="464">
        <f>SUM(C74-'[2]Sheet6'!C74)</f>
        <v>0</v>
      </c>
    </row>
    <row r="75" spans="1:5" ht="25.5">
      <c r="A75" s="474" t="s">
        <v>644</v>
      </c>
      <c r="B75" s="461">
        <f>SUM(B8-B29)</f>
        <v>-111366</v>
      </c>
      <c r="C75" s="461">
        <f>SUM(C8-C29)</f>
        <v>53308</v>
      </c>
      <c r="D75" s="462">
        <f>SUM(C75/B75)</f>
        <v>-0.4786739220228795</v>
      </c>
      <c r="E75" s="461">
        <f>SUM(E8-E29)</f>
        <v>3388</v>
      </c>
    </row>
    <row r="76" spans="1:5" ht="12.75">
      <c r="A76" s="454"/>
      <c r="B76" s="453"/>
      <c r="C76" s="453"/>
      <c r="D76" s="453"/>
      <c r="E76" s="453"/>
    </row>
    <row r="77" spans="1:5" ht="12.75">
      <c r="A77" s="453"/>
      <c r="B77" s="453"/>
      <c r="C77" s="453"/>
      <c r="D77" s="453"/>
      <c r="E77" s="453"/>
    </row>
    <row r="78" spans="1:5" ht="12.75">
      <c r="A78" s="453"/>
      <c r="B78" s="453"/>
      <c r="C78" s="453" t="s">
        <v>420</v>
      </c>
      <c r="D78" s="453"/>
      <c r="E78" s="453"/>
    </row>
    <row r="79" spans="1:5" ht="12.75">
      <c r="A79" s="453"/>
      <c r="B79" s="453"/>
      <c r="C79" s="453"/>
      <c r="D79" s="453"/>
      <c r="E79" s="453"/>
    </row>
    <row r="80" spans="1:5" ht="12.75">
      <c r="A80" s="453"/>
      <c r="B80" s="453"/>
      <c r="C80" s="453"/>
      <c r="D80" s="453"/>
      <c r="E80" s="453"/>
    </row>
    <row r="81" spans="1:5" ht="12.75">
      <c r="A81" s="453"/>
      <c r="B81" s="453"/>
      <c r="C81" s="453"/>
      <c r="D81" s="453"/>
      <c r="E81" s="453"/>
    </row>
    <row r="82" spans="1:5" ht="12.75">
      <c r="A82" s="453"/>
      <c r="B82" s="453"/>
      <c r="C82" s="453"/>
      <c r="D82" s="453"/>
      <c r="E82" s="453"/>
    </row>
    <row r="83" spans="1:5" ht="12.75">
      <c r="A83" s="453"/>
      <c r="B83" s="453"/>
      <c r="C83" s="453"/>
      <c r="D83" s="453"/>
      <c r="E83" s="453"/>
    </row>
    <row r="84" spans="1:5" ht="12.75">
      <c r="A84" s="453"/>
      <c r="B84" s="453"/>
      <c r="C84" s="453"/>
      <c r="D84" s="453"/>
      <c r="E84" s="453"/>
    </row>
    <row r="85" spans="1:5" ht="12.75">
      <c r="A85" s="453"/>
      <c r="B85" s="453"/>
      <c r="C85" s="453"/>
      <c r="D85" s="453"/>
      <c r="E85" s="453"/>
    </row>
    <row r="86" spans="1:5" ht="12.75">
      <c r="A86" s="453"/>
      <c r="B86" s="453"/>
      <c r="C86" s="453"/>
      <c r="D86" s="453"/>
      <c r="E86" s="453"/>
    </row>
    <row r="87" spans="1:5" ht="12.75">
      <c r="A87" s="482" t="s">
        <v>645</v>
      </c>
      <c r="B87" s="482" t="s">
        <v>56</v>
      </c>
      <c r="C87" s="454"/>
      <c r="D87" s="454"/>
      <c r="E87" s="454"/>
    </row>
    <row r="88" spans="1:5" ht="12.75">
      <c r="A88" s="482"/>
      <c r="B88" s="453"/>
      <c r="C88" s="453"/>
      <c r="D88" s="453"/>
      <c r="E88" s="453"/>
    </row>
    <row r="89" spans="1:5" ht="12.75">
      <c r="A89" s="482"/>
      <c r="B89" s="482"/>
      <c r="C89" s="454"/>
      <c r="D89" s="454"/>
      <c r="E89" s="454"/>
    </row>
    <row r="90" spans="1:5" ht="12.75">
      <c r="A90" s="482"/>
      <c r="B90" s="453"/>
      <c r="C90" s="453"/>
      <c r="D90" s="453"/>
      <c r="E90" s="453"/>
    </row>
    <row r="91" spans="1:5" ht="12.75">
      <c r="A91" s="482"/>
      <c r="B91" s="453"/>
      <c r="C91" s="453"/>
      <c r="D91" s="453"/>
      <c r="E91" s="453"/>
    </row>
    <row r="92" spans="1:5" ht="12.75">
      <c r="A92" s="453"/>
      <c r="B92" s="453"/>
      <c r="C92" s="453"/>
      <c r="D92" s="453"/>
      <c r="E92" s="453"/>
    </row>
    <row r="93" spans="1:5" ht="12.75">
      <c r="A93" s="453"/>
      <c r="B93" s="453"/>
      <c r="C93" s="453"/>
      <c r="D93" s="453"/>
      <c r="E93" s="453"/>
    </row>
    <row r="94" spans="1:5" ht="12.75">
      <c r="A94" s="453"/>
      <c r="B94" s="453"/>
      <c r="C94" s="453"/>
      <c r="D94" s="453"/>
      <c r="E94" s="453"/>
    </row>
    <row r="95" spans="1:5" ht="12.75">
      <c r="A95" s="453"/>
      <c r="B95" s="453"/>
      <c r="C95" s="453"/>
      <c r="D95" s="453"/>
      <c r="E95" s="453"/>
    </row>
    <row r="96" spans="1:5" ht="12.75">
      <c r="A96" s="453"/>
      <c r="B96" s="453"/>
      <c r="C96" s="453"/>
      <c r="D96" s="453"/>
      <c r="E96" s="453"/>
    </row>
    <row r="97" spans="1:5" ht="12.75">
      <c r="A97" s="453"/>
      <c r="B97" s="453"/>
      <c r="C97" s="453"/>
      <c r="D97" s="453"/>
      <c r="E97" s="453"/>
    </row>
    <row r="98" spans="1:5" ht="12.75">
      <c r="A98" s="482" t="s">
        <v>57</v>
      </c>
      <c r="B98" s="453"/>
      <c r="C98" s="453"/>
      <c r="D98" s="453"/>
      <c r="E98" s="453"/>
    </row>
    <row r="99" spans="1:5" ht="12.75">
      <c r="A99" s="482" t="s">
        <v>58</v>
      </c>
      <c r="B99" s="453"/>
      <c r="C99" s="453"/>
      <c r="D99" s="453"/>
      <c r="E99" s="453"/>
    </row>
    <row r="100" spans="1:5" ht="12.75">
      <c r="A100" s="453"/>
      <c r="B100" s="453"/>
      <c r="C100" s="453"/>
      <c r="D100" s="453"/>
      <c r="E100" s="453"/>
    </row>
    <row r="101" spans="1:5" ht="12.75">
      <c r="A101" s="453"/>
      <c r="B101" s="453"/>
      <c r="C101" s="453"/>
      <c r="D101" s="453"/>
      <c r="E101" s="453"/>
    </row>
    <row r="102" spans="1:5" ht="12.75">
      <c r="A102" s="482"/>
      <c r="B102" s="453"/>
      <c r="C102" s="453"/>
      <c r="D102" s="453"/>
      <c r="E102" s="453"/>
    </row>
    <row r="103" spans="1:5" ht="12.75">
      <c r="A103" s="482"/>
      <c r="B103" s="453"/>
      <c r="C103" s="453"/>
      <c r="D103" s="453"/>
      <c r="E103" s="453"/>
    </row>
    <row r="104" spans="1:5" ht="12.75">
      <c r="A104" s="453"/>
      <c r="B104" s="453"/>
      <c r="C104" s="453"/>
      <c r="D104" s="453"/>
      <c r="E104" s="453"/>
    </row>
    <row r="105" spans="1:5" ht="12.75">
      <c r="A105" s="453"/>
      <c r="B105" s="453"/>
      <c r="C105" s="453"/>
      <c r="D105" s="453"/>
      <c r="E105" s="453"/>
    </row>
    <row r="106" spans="1:5" ht="12.75">
      <c r="A106" s="453"/>
      <c r="B106" s="453"/>
      <c r="C106" s="453"/>
      <c r="D106" s="453"/>
      <c r="E106" s="453"/>
    </row>
  </sheetData>
  <printOptions/>
  <pageMargins left="0.53" right="0.75" top="1" bottom="0.8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60"/>
  <sheetViews>
    <sheetView workbookViewId="0" topLeftCell="A1">
      <selection activeCell="A12" sqref="A12"/>
    </sheetView>
  </sheetViews>
  <sheetFormatPr defaultColWidth="9.33203125" defaultRowHeight="11.25"/>
  <cols>
    <col min="1" max="1" width="53.66015625" style="425" customWidth="1"/>
    <col min="2" max="2" width="9.83203125" style="425" customWidth="1"/>
    <col min="3" max="3" width="15.66015625" style="425" customWidth="1"/>
    <col min="4" max="4" width="15" style="425" customWidth="1"/>
    <col min="5" max="5" width="10.66015625" style="425" customWidth="1"/>
    <col min="6" max="6" width="14.5" style="425" customWidth="1"/>
    <col min="7" max="16384" width="10.66015625" style="425" customWidth="1"/>
  </cols>
  <sheetData>
    <row r="1" spans="1:10" ht="12.75">
      <c r="A1" s="423"/>
      <c r="B1" s="423"/>
      <c r="C1" s="424"/>
      <c r="D1" s="424"/>
      <c r="E1" s="423"/>
      <c r="F1" s="423"/>
      <c r="G1" s="423"/>
      <c r="H1" s="423"/>
      <c r="I1" s="423"/>
      <c r="J1" s="423"/>
    </row>
    <row r="2" spans="1:10" ht="12.75">
      <c r="A2" s="424" t="s">
        <v>569</v>
      </c>
      <c r="B2" s="423"/>
      <c r="C2" s="424"/>
      <c r="D2" s="424"/>
      <c r="E2" s="424"/>
      <c r="F2" s="426" t="s">
        <v>570</v>
      </c>
      <c r="G2" s="423"/>
      <c r="H2" s="423"/>
      <c r="I2" s="423"/>
      <c r="J2" s="423"/>
    </row>
    <row r="3" spans="1:10" ht="12.75">
      <c r="A3" s="424"/>
      <c r="B3" s="423"/>
      <c r="C3" s="424"/>
      <c r="D3" s="424"/>
      <c r="E3" s="423"/>
      <c r="F3" s="423"/>
      <c r="G3" s="423"/>
      <c r="H3" s="423"/>
      <c r="I3" s="423"/>
      <c r="J3" s="423"/>
    </row>
    <row r="4" spans="1:10" ht="15.75">
      <c r="A4" s="427" t="s">
        <v>571</v>
      </c>
      <c r="B4" s="423"/>
      <c r="C4" s="423"/>
      <c r="D4" s="423"/>
      <c r="E4" s="423"/>
      <c r="F4" s="423"/>
      <c r="G4" s="423"/>
      <c r="H4" s="423"/>
      <c r="I4" s="423"/>
      <c r="J4" s="423"/>
    </row>
    <row r="5" spans="1:6" ht="15.75">
      <c r="A5" s="427" t="s">
        <v>572</v>
      </c>
      <c r="B5" s="423"/>
      <c r="C5" s="423"/>
      <c r="D5" s="423"/>
      <c r="E5" s="423"/>
      <c r="F5" s="423"/>
    </row>
    <row r="6" spans="1:6" ht="12">
      <c r="A6" s="423"/>
      <c r="B6" s="423"/>
      <c r="C6" s="423"/>
      <c r="D6" s="423"/>
      <c r="E6" s="423"/>
      <c r="F6" s="423"/>
    </row>
    <row r="7" spans="1:6" ht="12">
      <c r="A7" s="423"/>
      <c r="B7" s="423"/>
      <c r="C7" s="423"/>
      <c r="D7" s="423"/>
      <c r="E7" s="423"/>
      <c r="F7" s="423"/>
    </row>
    <row r="8" spans="1:6" ht="12">
      <c r="A8" s="423"/>
      <c r="B8" s="423"/>
      <c r="C8" s="423"/>
      <c r="D8" s="423"/>
      <c r="E8" s="423"/>
      <c r="F8" s="428"/>
    </row>
    <row r="9" spans="1:6" ht="12.75">
      <c r="A9" s="423"/>
      <c r="B9" s="423"/>
      <c r="C9" s="423"/>
      <c r="D9" s="424"/>
      <c r="E9" s="423"/>
      <c r="F9" s="429" t="s">
        <v>4</v>
      </c>
    </row>
    <row r="10" spans="1:6" ht="60" customHeight="1">
      <c r="A10" s="430" t="s">
        <v>5</v>
      </c>
      <c r="B10" s="431" t="s">
        <v>555</v>
      </c>
      <c r="C10" s="431" t="s">
        <v>556</v>
      </c>
      <c r="D10" s="431" t="s">
        <v>8</v>
      </c>
      <c r="E10" s="431" t="s">
        <v>557</v>
      </c>
      <c r="F10" s="431" t="s">
        <v>573</v>
      </c>
    </row>
    <row r="11" spans="1:6" ht="12" customHeight="1">
      <c r="A11" s="432">
        <v>1</v>
      </c>
      <c r="B11" s="432"/>
      <c r="C11" s="433">
        <v>2</v>
      </c>
      <c r="D11" s="433">
        <v>3</v>
      </c>
      <c r="E11" s="433">
        <v>4</v>
      </c>
      <c r="F11" s="434">
        <v>5</v>
      </c>
    </row>
    <row r="12" spans="1:6" ht="18" customHeight="1">
      <c r="A12" s="435" t="s">
        <v>558</v>
      </c>
      <c r="B12" s="436"/>
      <c r="C12" s="437">
        <f>SUM(C13:C26)</f>
        <v>701983</v>
      </c>
      <c r="D12" s="437">
        <f>SUM(D13:D26)</f>
        <v>341988</v>
      </c>
      <c r="E12" s="438">
        <f>SUM(D12/C12)</f>
        <v>0.487174190827983</v>
      </c>
      <c r="F12" s="437">
        <f>SUM(F13:F26)</f>
        <v>2096</v>
      </c>
    </row>
    <row r="13" spans="1:6" ht="18" customHeight="1">
      <c r="A13" s="439" t="s">
        <v>559</v>
      </c>
      <c r="B13" s="440">
        <v>1</v>
      </c>
      <c r="C13" s="441">
        <v>55170</v>
      </c>
      <c r="D13" s="441">
        <v>3926</v>
      </c>
      <c r="E13" s="442">
        <f>SUM(D13/C13)</f>
        <v>0.07116186333152075</v>
      </c>
      <c r="F13" s="443">
        <v>414</v>
      </c>
    </row>
    <row r="14" spans="1:6" ht="18.75" customHeight="1">
      <c r="A14" s="443" t="s">
        <v>154</v>
      </c>
      <c r="B14" s="440">
        <v>2</v>
      </c>
      <c r="C14" s="441"/>
      <c r="D14" s="441"/>
      <c r="E14" s="442"/>
      <c r="F14" s="443">
        <v>85</v>
      </c>
    </row>
    <row r="15" spans="1:6" ht="17.25" customHeight="1">
      <c r="A15" s="443" t="s">
        <v>560</v>
      </c>
      <c r="B15" s="440">
        <v>3</v>
      </c>
      <c r="C15" s="441"/>
      <c r="D15" s="441"/>
      <c r="E15" s="442"/>
      <c r="F15" s="443">
        <v>621</v>
      </c>
    </row>
    <row r="16" spans="1:6" ht="16.5" customHeight="1">
      <c r="A16" s="443" t="s">
        <v>158</v>
      </c>
      <c r="B16" s="440">
        <v>4</v>
      </c>
      <c r="C16" s="441"/>
      <c r="D16" s="441"/>
      <c r="E16" s="442"/>
      <c r="F16" s="443">
        <v>417</v>
      </c>
    </row>
    <row r="17" spans="1:6" ht="18.75" customHeight="1">
      <c r="A17" s="443" t="s">
        <v>159</v>
      </c>
      <c r="B17" s="440">
        <v>5</v>
      </c>
      <c r="C17" s="441">
        <v>81485</v>
      </c>
      <c r="D17" s="441">
        <v>42451</v>
      </c>
      <c r="E17" s="442">
        <f>SUM(D17/C17)</f>
        <v>0.5209670491501504</v>
      </c>
      <c r="F17" s="443">
        <v>34</v>
      </c>
    </row>
    <row r="18" spans="1:6" ht="18" customHeight="1">
      <c r="A18" s="443" t="s">
        <v>161</v>
      </c>
      <c r="B18" s="440">
        <v>6</v>
      </c>
      <c r="C18" s="441">
        <v>456345</v>
      </c>
      <c r="D18" s="441">
        <v>245241</v>
      </c>
      <c r="E18" s="442">
        <f>SUM(D18/C18)</f>
        <v>0.5374026230154817</v>
      </c>
      <c r="F18" s="443">
        <v>14</v>
      </c>
    </row>
    <row r="19" spans="1:6" ht="24" customHeight="1">
      <c r="A19" s="444" t="s">
        <v>561</v>
      </c>
      <c r="B19" s="440">
        <v>7</v>
      </c>
      <c r="C19" s="441">
        <v>13037</v>
      </c>
      <c r="D19" s="441">
        <v>4515</v>
      </c>
      <c r="E19" s="442">
        <f>SUM(D19/C19)</f>
        <v>0.34632200659660967</v>
      </c>
      <c r="F19" s="443">
        <v>80</v>
      </c>
    </row>
    <row r="20" spans="1:6" ht="15.75" customHeight="1">
      <c r="A20" s="443" t="s">
        <v>562</v>
      </c>
      <c r="B20" s="440">
        <v>8</v>
      </c>
      <c r="C20" s="441">
        <v>3337</v>
      </c>
      <c r="D20" s="441">
        <v>1474</v>
      </c>
      <c r="E20" s="442">
        <f>SUM(D20/C20)</f>
        <v>0.4417141144740785</v>
      </c>
      <c r="F20" s="443">
        <v>388</v>
      </c>
    </row>
    <row r="21" spans="1:6" ht="20.25" customHeight="1">
      <c r="A21" s="443" t="s">
        <v>167</v>
      </c>
      <c r="B21" s="440">
        <v>9</v>
      </c>
      <c r="C21" s="441"/>
      <c r="D21" s="441"/>
      <c r="E21" s="442"/>
      <c r="F21" s="443"/>
    </row>
    <row r="22" spans="1:6" ht="24.75" customHeight="1">
      <c r="A22" s="444" t="s">
        <v>563</v>
      </c>
      <c r="B22" s="440">
        <v>10</v>
      </c>
      <c r="C22" s="441">
        <v>21062</v>
      </c>
      <c r="D22" s="441">
        <v>11105</v>
      </c>
      <c r="E22" s="442">
        <f>SUM(D22/C22)</f>
        <v>0.5272528724717501</v>
      </c>
      <c r="F22" s="443">
        <v>35</v>
      </c>
    </row>
    <row r="23" spans="1:6" ht="27.75" customHeight="1">
      <c r="A23" s="444" t="s">
        <v>564</v>
      </c>
      <c r="B23" s="440">
        <v>11</v>
      </c>
      <c r="C23" s="441"/>
      <c r="D23" s="441"/>
      <c r="E23" s="442"/>
      <c r="F23" s="443"/>
    </row>
    <row r="24" spans="1:6" ht="18" customHeight="1">
      <c r="A24" s="443" t="s">
        <v>565</v>
      </c>
      <c r="B24" s="440">
        <v>12</v>
      </c>
      <c r="C24" s="441">
        <v>69019</v>
      </c>
      <c r="D24" s="441">
        <v>32839</v>
      </c>
      <c r="E24" s="442">
        <f>SUM(D24/C24)</f>
        <v>0.475796519798896</v>
      </c>
      <c r="F24" s="443"/>
    </row>
    <row r="25" spans="1:6" ht="18.75" customHeight="1">
      <c r="A25" s="443" t="s">
        <v>173</v>
      </c>
      <c r="B25" s="440">
        <v>13</v>
      </c>
      <c r="C25" s="441">
        <v>2528</v>
      </c>
      <c r="D25" s="441">
        <v>326</v>
      </c>
      <c r="E25" s="442">
        <f>SUM(D25/C25)</f>
        <v>0.12895569620253164</v>
      </c>
      <c r="F25" s="443">
        <v>8</v>
      </c>
    </row>
    <row r="26" spans="1:6" ht="24" customHeight="1">
      <c r="A26" s="444" t="s">
        <v>566</v>
      </c>
      <c r="B26" s="440">
        <v>14</v>
      </c>
      <c r="C26" s="441"/>
      <c r="D26" s="441">
        <v>111</v>
      </c>
      <c r="E26" s="442"/>
      <c r="F26" s="443"/>
    </row>
    <row r="27" spans="1:6" ht="12.75">
      <c r="A27" s="423"/>
      <c r="B27" s="445"/>
      <c r="C27" s="446"/>
      <c r="D27" s="446"/>
      <c r="E27" s="447"/>
      <c r="F27" s="423"/>
    </row>
    <row r="28" spans="1:6" ht="14.25">
      <c r="A28" s="448"/>
      <c r="B28" s="449"/>
      <c r="C28" s="446"/>
      <c r="D28" s="446"/>
      <c r="E28" s="447"/>
      <c r="F28" s="423"/>
    </row>
    <row r="29" spans="1:6" ht="14.25">
      <c r="A29" s="448"/>
      <c r="B29" s="449"/>
      <c r="C29" s="446"/>
      <c r="D29" s="446"/>
      <c r="E29" s="447"/>
      <c r="F29" s="423"/>
    </row>
    <row r="30" spans="1:6" ht="14.25">
      <c r="A30" s="448"/>
      <c r="B30" s="449"/>
      <c r="C30" s="446"/>
      <c r="D30" s="446"/>
      <c r="E30" s="447"/>
      <c r="F30" s="423"/>
    </row>
    <row r="31" spans="1:6" ht="14.25">
      <c r="A31" s="448"/>
      <c r="B31" s="449"/>
      <c r="C31" s="446"/>
      <c r="D31" s="446"/>
      <c r="E31" s="447"/>
      <c r="F31" s="423"/>
    </row>
    <row r="32" spans="1:6" ht="14.25">
      <c r="A32" s="448"/>
      <c r="B32" s="449"/>
      <c r="C32" s="446"/>
      <c r="D32" s="446"/>
      <c r="E32" s="447"/>
      <c r="F32" s="423"/>
    </row>
    <row r="33" spans="1:6" ht="14.25">
      <c r="A33" s="448"/>
      <c r="B33" s="449"/>
      <c r="C33" s="446"/>
      <c r="D33" s="446"/>
      <c r="E33" s="447"/>
      <c r="F33" s="423"/>
    </row>
    <row r="34" spans="1:6" ht="14.25">
      <c r="A34" s="448"/>
      <c r="B34" s="449"/>
      <c r="C34" s="446"/>
      <c r="D34" s="446"/>
      <c r="E34" s="447"/>
      <c r="F34" s="423"/>
    </row>
    <row r="35" spans="1:6" ht="15.75" customHeight="1">
      <c r="A35" s="423" t="s">
        <v>574</v>
      </c>
      <c r="B35" s="445"/>
      <c r="C35" s="450" t="s">
        <v>56</v>
      </c>
      <c r="D35" s="450"/>
      <c r="E35" s="447"/>
      <c r="F35" s="423"/>
    </row>
    <row r="36" spans="1:6" ht="12">
      <c r="A36" s="423"/>
      <c r="B36" s="445"/>
      <c r="C36" s="450"/>
      <c r="D36" s="450"/>
      <c r="E36" s="447"/>
      <c r="F36" s="423"/>
    </row>
    <row r="37" spans="1:6" ht="15.75" customHeight="1">
      <c r="A37" s="423"/>
      <c r="B37" s="423"/>
      <c r="C37" s="450"/>
      <c r="D37" s="450"/>
      <c r="E37" s="451"/>
      <c r="F37" s="423"/>
    </row>
    <row r="38" spans="1:6" ht="12.75">
      <c r="A38" s="423"/>
      <c r="B38" s="423"/>
      <c r="C38" s="446"/>
      <c r="D38" s="446"/>
      <c r="E38" s="447"/>
      <c r="F38" s="423"/>
    </row>
    <row r="39" spans="1:6" ht="12.75">
      <c r="A39" s="423"/>
      <c r="B39" s="423"/>
      <c r="C39" s="446"/>
      <c r="D39" s="446"/>
      <c r="E39" s="447"/>
      <c r="F39" s="423"/>
    </row>
    <row r="40" spans="1:6" ht="12.75">
      <c r="A40" s="423"/>
      <c r="B40" s="423"/>
      <c r="C40" s="446"/>
      <c r="D40" s="446"/>
      <c r="E40" s="447"/>
      <c r="F40" s="423"/>
    </row>
    <row r="41" spans="1:6" ht="12.75">
      <c r="A41" s="423"/>
      <c r="B41" s="423"/>
      <c r="C41" s="446"/>
      <c r="D41" s="446"/>
      <c r="E41" s="447"/>
      <c r="F41" s="423"/>
    </row>
    <row r="42" spans="1:6" ht="12.75">
      <c r="A42" s="423"/>
      <c r="B42" s="423"/>
      <c r="C42" s="446"/>
      <c r="D42" s="446"/>
      <c r="E42" s="447"/>
      <c r="F42" s="423"/>
    </row>
    <row r="43" spans="1:6" ht="14.25">
      <c r="A43" s="448"/>
      <c r="B43" s="448"/>
      <c r="C43" s="446"/>
      <c r="D43" s="446"/>
      <c r="E43" s="447"/>
      <c r="F43" s="423"/>
    </row>
    <row r="44" spans="1:10" ht="12.75">
      <c r="A44" s="423" t="s">
        <v>568</v>
      </c>
      <c r="B44" s="423"/>
      <c r="C44" s="446"/>
      <c r="D44" s="446"/>
      <c r="E44" s="447"/>
      <c r="F44" s="423"/>
      <c r="G44" s="423"/>
      <c r="H44" s="423"/>
      <c r="I44" s="423"/>
      <c r="J44" s="423"/>
    </row>
    <row r="45" spans="1:10" ht="12.75">
      <c r="A45" s="423" t="s">
        <v>58</v>
      </c>
      <c r="B45" s="423"/>
      <c r="C45" s="446"/>
      <c r="D45" s="446"/>
      <c r="E45" s="447"/>
      <c r="F45" s="423"/>
      <c r="G45" s="423"/>
      <c r="H45" s="423"/>
      <c r="I45" s="423"/>
      <c r="J45" s="423"/>
    </row>
    <row r="46" spans="1:10" ht="12.75">
      <c r="A46" s="423"/>
      <c r="B46" s="423"/>
      <c r="C46" s="446"/>
      <c r="D46" s="446"/>
      <c r="E46" s="447"/>
      <c r="F46" s="423"/>
      <c r="G46" s="423"/>
      <c r="H46" s="423"/>
      <c r="I46" s="423"/>
      <c r="J46" s="423"/>
    </row>
    <row r="47" spans="1:10" ht="12.75">
      <c r="A47" s="423"/>
      <c r="B47" s="423"/>
      <c r="C47" s="446"/>
      <c r="D47" s="446"/>
      <c r="E47" s="447"/>
      <c r="F47" s="423"/>
      <c r="G47" s="423"/>
      <c r="H47" s="423"/>
      <c r="I47" s="423"/>
      <c r="J47" s="423"/>
    </row>
    <row r="48" spans="1:10" ht="12.75">
      <c r="A48" s="423"/>
      <c r="B48" s="423"/>
      <c r="C48" s="446"/>
      <c r="D48" s="446"/>
      <c r="E48" s="447"/>
      <c r="F48" s="423"/>
      <c r="G48" s="423"/>
      <c r="H48" s="423"/>
      <c r="I48" s="423"/>
      <c r="J48" s="423"/>
    </row>
    <row r="49" spans="1:10" ht="12.75">
      <c r="A49" s="423"/>
      <c r="B49" s="423"/>
      <c r="C49" s="450"/>
      <c r="D49" s="446"/>
      <c r="E49" s="447"/>
      <c r="F49" s="423"/>
      <c r="G49" s="423"/>
      <c r="H49" s="423"/>
      <c r="I49" s="423"/>
      <c r="J49" s="423"/>
    </row>
    <row r="50" spans="1:10" ht="12.75">
      <c r="A50" s="423"/>
      <c r="B50" s="423"/>
      <c r="C50" s="450"/>
      <c r="D50" s="446"/>
      <c r="E50" s="447"/>
      <c r="F50" s="423"/>
      <c r="G50" s="423"/>
      <c r="H50" s="423"/>
      <c r="I50" s="423"/>
      <c r="J50" s="423"/>
    </row>
    <row r="51" spans="1:10" ht="12.75">
      <c r="A51" s="423"/>
      <c r="B51" s="423"/>
      <c r="C51" s="450"/>
      <c r="D51" s="446"/>
      <c r="E51" s="447"/>
      <c r="F51" s="423"/>
      <c r="G51" s="423"/>
      <c r="H51" s="423"/>
      <c r="I51" s="423"/>
      <c r="J51" s="423"/>
    </row>
    <row r="52" spans="1:10" ht="12.75">
      <c r="A52" s="423"/>
      <c r="B52" s="423"/>
      <c r="C52" s="450"/>
      <c r="D52" s="424"/>
      <c r="E52" s="447"/>
      <c r="F52" s="423"/>
      <c r="G52" s="423"/>
      <c r="H52" s="423"/>
      <c r="I52" s="423"/>
      <c r="J52" s="423"/>
    </row>
    <row r="53" spans="1:10" ht="12.75">
      <c r="A53" s="423"/>
      <c r="B53" s="423"/>
      <c r="C53" s="450"/>
      <c r="D53" s="424"/>
      <c r="E53" s="447"/>
      <c r="F53" s="423"/>
      <c r="G53" s="423"/>
      <c r="H53" s="423"/>
      <c r="I53" s="423"/>
      <c r="J53" s="423"/>
    </row>
    <row r="54" spans="1:10" ht="12.75">
      <c r="A54" s="423"/>
      <c r="B54" s="423"/>
      <c r="C54" s="450"/>
      <c r="D54" s="424"/>
      <c r="E54" s="447"/>
      <c r="F54" s="423"/>
      <c r="G54" s="423"/>
      <c r="H54" s="423"/>
      <c r="I54" s="423"/>
      <c r="J54" s="423"/>
    </row>
    <row r="55" spans="1:10" ht="12.75">
      <c r="A55" s="423"/>
      <c r="B55" s="423"/>
      <c r="C55" s="450"/>
      <c r="D55" s="424"/>
      <c r="E55" s="447"/>
      <c r="F55" s="423"/>
      <c r="G55" s="423"/>
      <c r="H55" s="423"/>
      <c r="I55" s="423"/>
      <c r="J55" s="423"/>
    </row>
    <row r="56" spans="1:10" ht="12.75">
      <c r="A56" s="423"/>
      <c r="B56" s="423"/>
      <c r="C56" s="450"/>
      <c r="D56" s="424"/>
      <c r="E56" s="447"/>
      <c r="F56" s="423"/>
      <c r="G56" s="423"/>
      <c r="H56" s="423"/>
      <c r="I56" s="423"/>
      <c r="J56" s="423"/>
    </row>
    <row r="57" spans="1:10" ht="12.75">
      <c r="A57" s="423"/>
      <c r="B57" s="423"/>
      <c r="C57" s="450"/>
      <c r="D57" s="424"/>
      <c r="E57" s="447"/>
      <c r="F57" s="423"/>
      <c r="G57" s="423"/>
      <c r="H57" s="423"/>
      <c r="I57" s="423"/>
      <c r="J57" s="423"/>
    </row>
    <row r="58" spans="1:10" ht="12.75">
      <c r="A58" s="423"/>
      <c r="B58" s="423"/>
      <c r="C58" s="450"/>
      <c r="D58" s="424"/>
      <c r="E58" s="447"/>
      <c r="F58" s="423"/>
      <c r="G58" s="423"/>
      <c r="H58" s="423"/>
      <c r="I58" s="423"/>
      <c r="J58" s="423"/>
    </row>
    <row r="59" spans="1:10" ht="12.75">
      <c r="A59" s="423"/>
      <c r="B59" s="423"/>
      <c r="C59" s="450"/>
      <c r="D59" s="424"/>
      <c r="E59" s="447"/>
      <c r="F59" s="423"/>
      <c r="G59" s="423"/>
      <c r="H59" s="423"/>
      <c r="I59" s="423"/>
      <c r="J59" s="423"/>
    </row>
    <row r="60" spans="1:10" ht="12.75">
      <c r="A60" s="423"/>
      <c r="B60" s="423"/>
      <c r="C60" s="450"/>
      <c r="D60" s="424"/>
      <c r="E60" s="447"/>
      <c r="F60" s="423"/>
      <c r="G60" s="423"/>
      <c r="H60" s="423"/>
      <c r="I60" s="423"/>
      <c r="J60" s="423"/>
    </row>
    <row r="61" spans="1:10" ht="12.75">
      <c r="A61" s="423"/>
      <c r="B61" s="423"/>
      <c r="C61" s="450"/>
      <c r="D61" s="424"/>
      <c r="E61" s="447"/>
      <c r="F61" s="423"/>
      <c r="G61" s="423"/>
      <c r="H61" s="423"/>
      <c r="I61" s="423"/>
      <c r="J61" s="423"/>
    </row>
    <row r="62" spans="1:10" ht="12.75">
      <c r="A62" s="423"/>
      <c r="B62" s="423"/>
      <c r="C62" s="450"/>
      <c r="D62" s="424"/>
      <c r="E62" s="447"/>
      <c r="F62" s="423"/>
      <c r="G62" s="423"/>
      <c r="H62" s="423"/>
      <c r="I62" s="423"/>
      <c r="J62" s="423"/>
    </row>
    <row r="63" spans="1:10" ht="12.75">
      <c r="A63" s="423"/>
      <c r="B63" s="423"/>
      <c r="C63" s="450"/>
      <c r="D63" s="424"/>
      <c r="E63" s="447"/>
      <c r="F63" s="423"/>
      <c r="G63" s="423"/>
      <c r="H63" s="423"/>
      <c r="I63" s="423"/>
      <c r="J63" s="423"/>
    </row>
    <row r="64" spans="1:10" ht="12.75">
      <c r="A64" s="423"/>
      <c r="B64" s="423"/>
      <c r="C64" s="450"/>
      <c r="D64" s="424"/>
      <c r="E64" s="447"/>
      <c r="F64" s="423"/>
      <c r="G64" s="423"/>
      <c r="H64" s="423"/>
      <c r="I64" s="423"/>
      <c r="J64" s="423"/>
    </row>
    <row r="65" spans="1:10" ht="12.75">
      <c r="A65" s="423"/>
      <c r="B65" s="423"/>
      <c r="C65" s="450"/>
      <c r="D65" s="424"/>
      <c r="E65" s="447"/>
      <c r="F65" s="423"/>
      <c r="G65" s="423"/>
      <c r="H65" s="423"/>
      <c r="I65" s="423"/>
      <c r="J65" s="423"/>
    </row>
    <row r="66" spans="1:10" ht="12.75">
      <c r="A66" s="423"/>
      <c r="B66" s="423"/>
      <c r="C66" s="450"/>
      <c r="D66" s="424"/>
      <c r="E66" s="447"/>
      <c r="F66" s="423"/>
      <c r="G66" s="423"/>
      <c r="H66" s="423"/>
      <c r="I66" s="423"/>
      <c r="J66" s="423"/>
    </row>
    <row r="67" spans="1:10" ht="12.75">
      <c r="A67" s="423"/>
      <c r="B67" s="423"/>
      <c r="C67" s="450"/>
      <c r="D67" s="424"/>
      <c r="E67" s="447"/>
      <c r="F67" s="423"/>
      <c r="G67" s="423"/>
      <c r="H67" s="423"/>
      <c r="I67" s="423"/>
      <c r="J67" s="423"/>
    </row>
    <row r="68" spans="1:10" ht="12.75">
      <c r="A68" s="423"/>
      <c r="B68" s="423"/>
      <c r="C68" s="450"/>
      <c r="D68" s="424"/>
      <c r="E68" s="447"/>
      <c r="F68" s="423"/>
      <c r="G68" s="423"/>
      <c r="H68" s="423"/>
      <c r="I68" s="423"/>
      <c r="J68" s="423"/>
    </row>
    <row r="69" spans="1:10" ht="12.75">
      <c r="A69" s="423"/>
      <c r="B69" s="423"/>
      <c r="C69" s="450"/>
      <c r="D69" s="424"/>
      <c r="E69" s="447"/>
      <c r="F69" s="423"/>
      <c r="G69" s="423"/>
      <c r="H69" s="423"/>
      <c r="I69" s="423"/>
      <c r="J69" s="423"/>
    </row>
    <row r="70" spans="1:10" ht="12.75">
      <c r="A70" s="423"/>
      <c r="B70" s="423"/>
      <c r="C70" s="450"/>
      <c r="D70" s="424"/>
      <c r="E70" s="447"/>
      <c r="F70" s="423"/>
      <c r="G70" s="423"/>
      <c r="H70" s="423"/>
      <c r="I70" s="423"/>
      <c r="J70" s="423"/>
    </row>
    <row r="71" spans="1:10" ht="12.75">
      <c r="A71" s="423"/>
      <c r="B71" s="423"/>
      <c r="C71" s="450"/>
      <c r="D71" s="424"/>
      <c r="E71" s="447"/>
      <c r="F71" s="423"/>
      <c r="G71" s="423"/>
      <c r="H71" s="423"/>
      <c r="I71" s="423"/>
      <c r="J71" s="423"/>
    </row>
    <row r="72" spans="1:10" ht="12">
      <c r="A72" s="423"/>
      <c r="B72" s="423"/>
      <c r="C72" s="450"/>
      <c r="D72" s="423"/>
      <c r="E72" s="447"/>
      <c r="F72" s="423"/>
      <c r="G72" s="423"/>
      <c r="H72" s="423"/>
      <c r="I72" s="423"/>
      <c r="J72" s="423"/>
    </row>
    <row r="73" spans="1:10" ht="12">
      <c r="A73" s="423"/>
      <c r="B73" s="423"/>
      <c r="C73" s="450"/>
      <c r="D73" s="423"/>
      <c r="E73" s="447"/>
      <c r="F73" s="423"/>
      <c r="G73" s="423"/>
      <c r="H73" s="423"/>
      <c r="I73" s="423"/>
      <c r="J73" s="423"/>
    </row>
    <row r="74" spans="1:10" ht="12">
      <c r="A74" s="423"/>
      <c r="B74" s="423"/>
      <c r="C74" s="450"/>
      <c r="D74" s="423"/>
      <c r="E74" s="447"/>
      <c r="F74" s="423"/>
      <c r="G74" s="423"/>
      <c r="H74" s="423"/>
      <c r="I74" s="423"/>
      <c r="J74" s="423"/>
    </row>
    <row r="75" spans="1:10" ht="12">
      <c r="A75" s="423"/>
      <c r="B75" s="423"/>
      <c r="C75" s="450"/>
      <c r="D75" s="423"/>
      <c r="E75" s="447"/>
      <c r="F75" s="423"/>
      <c r="G75" s="423"/>
      <c r="H75" s="423"/>
      <c r="I75" s="423"/>
      <c r="J75" s="423"/>
    </row>
    <row r="76" spans="1:10" ht="12">
      <c r="A76" s="423"/>
      <c r="B76" s="423"/>
      <c r="C76" s="450"/>
      <c r="D76" s="423"/>
      <c r="E76" s="447"/>
      <c r="F76" s="423"/>
      <c r="G76" s="423"/>
      <c r="H76" s="423"/>
      <c r="I76" s="423"/>
      <c r="J76" s="423"/>
    </row>
    <row r="77" spans="1:10" ht="12">
      <c r="A77" s="423"/>
      <c r="B77" s="423"/>
      <c r="C77" s="450"/>
      <c r="D77" s="423"/>
      <c r="E77" s="447"/>
      <c r="F77" s="423"/>
      <c r="G77" s="423"/>
      <c r="H77" s="423"/>
      <c r="I77" s="423"/>
      <c r="J77" s="423"/>
    </row>
    <row r="78" spans="1:10" ht="12">
      <c r="A78" s="423"/>
      <c r="B78" s="423"/>
      <c r="C78" s="450"/>
      <c r="D78" s="423"/>
      <c r="E78" s="447"/>
      <c r="F78" s="423"/>
      <c r="G78" s="423"/>
      <c r="H78" s="423"/>
      <c r="I78" s="423"/>
      <c r="J78" s="423"/>
    </row>
    <row r="79" spans="1:10" ht="12">
      <c r="A79" s="423"/>
      <c r="B79" s="450"/>
      <c r="C79" s="423"/>
      <c r="D79" s="447"/>
      <c r="E79" s="423"/>
      <c r="F79" s="423"/>
      <c r="G79" s="423"/>
      <c r="H79" s="423"/>
      <c r="I79" s="423"/>
      <c r="J79" s="423"/>
    </row>
    <row r="80" spans="1:10" ht="12">
      <c r="A80" s="423"/>
      <c r="B80" s="450"/>
      <c r="C80" s="423"/>
      <c r="D80" s="447"/>
      <c r="E80" s="423"/>
      <c r="F80" s="423"/>
      <c r="G80" s="423"/>
      <c r="H80" s="423"/>
      <c r="I80" s="423"/>
      <c r="J80" s="423"/>
    </row>
    <row r="81" spans="1:10" ht="12">
      <c r="A81" s="423"/>
      <c r="B81" s="450"/>
      <c r="C81" s="423"/>
      <c r="D81" s="447"/>
      <c r="E81" s="423"/>
      <c r="F81" s="423"/>
      <c r="G81" s="423"/>
      <c r="H81" s="423"/>
      <c r="I81" s="423"/>
      <c r="J81" s="423"/>
    </row>
    <row r="82" spans="1:10" ht="12">
      <c r="A82" s="423"/>
      <c r="B82" s="450"/>
      <c r="C82" s="423"/>
      <c r="D82" s="447"/>
      <c r="E82" s="423"/>
      <c r="F82" s="423"/>
      <c r="G82" s="423"/>
      <c r="H82" s="423"/>
      <c r="I82" s="423"/>
      <c r="J82" s="423"/>
    </row>
    <row r="83" spans="1:10" ht="12">
      <c r="A83" s="423"/>
      <c r="B83" s="450"/>
      <c r="C83" s="423"/>
      <c r="D83" s="447"/>
      <c r="E83" s="423"/>
      <c r="F83" s="423"/>
      <c r="G83" s="423"/>
      <c r="H83" s="423"/>
      <c r="I83" s="423"/>
      <c r="J83" s="423"/>
    </row>
    <row r="84" spans="1:10" ht="12">
      <c r="A84" s="423"/>
      <c r="B84" s="450"/>
      <c r="C84" s="423"/>
      <c r="D84" s="447"/>
      <c r="E84" s="423"/>
      <c r="F84" s="423"/>
      <c r="G84" s="423"/>
      <c r="H84" s="423"/>
      <c r="I84" s="423"/>
      <c r="J84" s="423"/>
    </row>
    <row r="85" spans="1:10" ht="12">
      <c r="A85" s="423"/>
      <c r="B85" s="450"/>
      <c r="C85" s="423"/>
      <c r="D85" s="447"/>
      <c r="E85" s="423"/>
      <c r="F85" s="423"/>
      <c r="G85" s="423"/>
      <c r="H85" s="423"/>
      <c r="I85" s="423"/>
      <c r="J85" s="423"/>
    </row>
    <row r="86" spans="1:10" ht="12">
      <c r="A86" s="423"/>
      <c r="B86" s="450"/>
      <c r="C86" s="423"/>
      <c r="D86" s="447"/>
      <c r="E86" s="423"/>
      <c r="F86" s="423"/>
      <c r="G86" s="423"/>
      <c r="H86" s="423"/>
      <c r="I86" s="423"/>
      <c r="J86" s="423"/>
    </row>
    <row r="87" spans="1:10" ht="12">
      <c r="A87" s="423"/>
      <c r="B87" s="450"/>
      <c r="C87" s="423"/>
      <c r="D87" s="447"/>
      <c r="E87" s="423"/>
      <c r="F87" s="423"/>
      <c r="G87" s="423"/>
      <c r="H87" s="423"/>
      <c r="I87" s="423"/>
      <c r="J87" s="423"/>
    </row>
    <row r="88" spans="1:10" ht="12">
      <c r="A88" s="423"/>
      <c r="B88" s="450"/>
      <c r="C88" s="423"/>
      <c r="D88" s="447"/>
      <c r="E88" s="423"/>
      <c r="F88" s="423"/>
      <c r="G88" s="423"/>
      <c r="H88" s="423"/>
      <c r="I88" s="423"/>
      <c r="J88" s="423"/>
    </row>
    <row r="89" spans="1:10" ht="12">
      <c r="A89" s="423"/>
      <c r="B89" s="450"/>
      <c r="C89" s="423"/>
      <c r="D89" s="447"/>
      <c r="E89" s="423"/>
      <c r="F89" s="423"/>
      <c r="G89" s="423"/>
      <c r="H89" s="423"/>
      <c r="I89" s="423"/>
      <c r="J89" s="423"/>
    </row>
    <row r="90" spans="1:10" ht="12">
      <c r="A90" s="423"/>
      <c r="B90" s="450"/>
      <c r="C90" s="423"/>
      <c r="D90" s="447"/>
      <c r="E90" s="423"/>
      <c r="F90" s="423"/>
      <c r="G90" s="423"/>
      <c r="H90" s="423"/>
      <c r="I90" s="423"/>
      <c r="J90" s="423"/>
    </row>
    <row r="91" spans="1:10" ht="12">
      <c r="A91" s="423"/>
      <c r="B91" s="450"/>
      <c r="C91" s="423"/>
      <c r="D91" s="447"/>
      <c r="E91" s="423"/>
      <c r="F91" s="423"/>
      <c r="G91" s="423"/>
      <c r="H91" s="423"/>
      <c r="I91" s="423"/>
      <c r="J91" s="423"/>
    </row>
    <row r="92" spans="1:10" ht="12">
      <c r="A92" s="423"/>
      <c r="B92" s="450"/>
      <c r="C92" s="423"/>
      <c r="D92" s="447"/>
      <c r="E92" s="423"/>
      <c r="F92" s="423"/>
      <c r="G92" s="423"/>
      <c r="H92" s="423"/>
      <c r="I92" s="423"/>
      <c r="J92" s="423"/>
    </row>
    <row r="93" spans="1:10" ht="12">
      <c r="A93" s="423"/>
      <c r="B93" s="450"/>
      <c r="C93" s="423"/>
      <c r="D93" s="447"/>
      <c r="E93" s="423"/>
      <c r="F93" s="423"/>
      <c r="G93" s="423"/>
      <c r="H93" s="423"/>
      <c r="I93" s="423"/>
      <c r="J93" s="423"/>
    </row>
    <row r="94" spans="1:10" ht="12">
      <c r="A94" s="423"/>
      <c r="B94" s="450"/>
      <c r="C94" s="423"/>
      <c r="D94" s="447"/>
      <c r="E94" s="423"/>
      <c r="F94" s="423"/>
      <c r="G94" s="423"/>
      <c r="H94" s="423"/>
      <c r="I94" s="423"/>
      <c r="J94" s="423"/>
    </row>
    <row r="95" spans="1:10" ht="12">
      <c r="A95" s="423"/>
      <c r="B95" s="450"/>
      <c r="C95" s="423"/>
      <c r="D95" s="447"/>
      <c r="E95" s="423"/>
      <c r="F95" s="423"/>
      <c r="G95" s="423"/>
      <c r="H95" s="423"/>
      <c r="I95" s="423"/>
      <c r="J95" s="423"/>
    </row>
    <row r="96" spans="1:10" ht="12">
      <c r="A96" s="423"/>
      <c r="B96" s="450"/>
      <c r="C96" s="423"/>
      <c r="D96" s="447"/>
      <c r="E96" s="423"/>
      <c r="F96" s="423"/>
      <c r="G96" s="423"/>
      <c r="H96" s="423"/>
      <c r="I96" s="423"/>
      <c r="J96" s="423"/>
    </row>
    <row r="97" spans="1:10" ht="12">
      <c r="A97" s="423"/>
      <c r="B97" s="450"/>
      <c r="C97" s="423"/>
      <c r="D97" s="447"/>
      <c r="E97" s="423"/>
      <c r="F97" s="423"/>
      <c r="G97" s="423"/>
      <c r="H97" s="423"/>
      <c r="I97" s="423"/>
      <c r="J97" s="423"/>
    </row>
    <row r="98" spans="1:10" ht="12">
      <c r="A98" s="423"/>
      <c r="B98" s="450"/>
      <c r="C98" s="423"/>
      <c r="D98" s="447"/>
      <c r="E98" s="423"/>
      <c r="F98" s="423"/>
      <c r="G98" s="423"/>
      <c r="H98" s="423"/>
      <c r="I98" s="423"/>
      <c r="J98" s="423"/>
    </row>
    <row r="99" spans="1:10" ht="12">
      <c r="A99" s="423"/>
      <c r="B99" s="450"/>
      <c r="C99" s="423"/>
      <c r="D99" s="423"/>
      <c r="E99" s="423"/>
      <c r="F99" s="423"/>
      <c r="G99" s="423"/>
      <c r="H99" s="423"/>
      <c r="I99" s="423"/>
      <c r="J99" s="423"/>
    </row>
    <row r="100" spans="1:10" ht="12">
      <c r="A100" s="423"/>
      <c r="B100" s="450"/>
      <c r="C100" s="423"/>
      <c r="D100" s="423"/>
      <c r="E100" s="423"/>
      <c r="F100" s="423"/>
      <c r="G100" s="423"/>
      <c r="H100" s="423"/>
      <c r="I100" s="423"/>
      <c r="J100" s="423"/>
    </row>
    <row r="101" spans="1:10" ht="12">
      <c r="A101" s="423"/>
      <c r="B101" s="450"/>
      <c r="C101" s="423"/>
      <c r="D101" s="423"/>
      <c r="E101" s="423"/>
      <c r="F101" s="423"/>
      <c r="G101" s="423"/>
      <c r="H101" s="423"/>
      <c r="I101" s="423"/>
      <c r="J101" s="423"/>
    </row>
    <row r="102" spans="1:10" ht="12">
      <c r="A102" s="423"/>
      <c r="B102" s="450"/>
      <c r="C102" s="423"/>
      <c r="D102" s="423"/>
      <c r="E102" s="423"/>
      <c r="F102" s="423"/>
      <c r="G102" s="423"/>
      <c r="H102" s="423"/>
      <c r="I102" s="423"/>
      <c r="J102" s="423"/>
    </row>
    <row r="103" spans="1:10" ht="12">
      <c r="A103" s="423"/>
      <c r="B103" s="450"/>
      <c r="C103" s="423"/>
      <c r="D103" s="423"/>
      <c r="E103" s="423"/>
      <c r="F103" s="423"/>
      <c r="G103" s="423"/>
      <c r="H103" s="423"/>
      <c r="I103" s="423"/>
      <c r="J103" s="423"/>
    </row>
    <row r="104" spans="1:10" ht="12">
      <c r="A104" s="423"/>
      <c r="B104" s="450"/>
      <c r="C104" s="423"/>
      <c r="D104" s="423"/>
      <c r="E104" s="423"/>
      <c r="F104" s="423"/>
      <c r="G104" s="423"/>
      <c r="H104" s="423"/>
      <c r="I104" s="423"/>
      <c r="J104" s="423"/>
    </row>
    <row r="105" spans="1:10" ht="12">
      <c r="A105" s="423"/>
      <c r="B105" s="450"/>
      <c r="C105" s="423"/>
      <c r="D105" s="423"/>
      <c r="E105" s="423"/>
      <c r="F105" s="423"/>
      <c r="G105" s="423"/>
      <c r="H105" s="423"/>
      <c r="I105" s="423"/>
      <c r="J105" s="423"/>
    </row>
    <row r="106" spans="1:10" ht="12">
      <c r="A106" s="423"/>
      <c r="B106" s="450"/>
      <c r="C106" s="423"/>
      <c r="D106" s="423"/>
      <c r="E106" s="423"/>
      <c r="F106" s="423"/>
      <c r="G106" s="423"/>
      <c r="H106" s="423"/>
      <c r="I106" s="423"/>
      <c r="J106" s="423"/>
    </row>
    <row r="107" spans="1:10" ht="12">
      <c r="A107" s="423"/>
      <c r="B107" s="450"/>
      <c r="C107" s="423"/>
      <c r="D107" s="423"/>
      <c r="E107" s="423"/>
      <c r="F107" s="423"/>
      <c r="G107" s="423"/>
      <c r="H107" s="423"/>
      <c r="I107" s="423"/>
      <c r="J107" s="423"/>
    </row>
    <row r="108" spans="1:10" ht="12">
      <c r="A108" s="423"/>
      <c r="B108" s="423"/>
      <c r="C108" s="423"/>
      <c r="D108" s="423"/>
      <c r="E108" s="423"/>
      <c r="F108" s="423"/>
      <c r="G108" s="423"/>
      <c r="H108" s="423"/>
      <c r="I108" s="423"/>
      <c r="J108" s="423"/>
    </row>
    <row r="109" spans="1:10" ht="12">
      <c r="A109" s="423"/>
      <c r="B109" s="423"/>
      <c r="C109" s="423"/>
      <c r="D109" s="423"/>
      <c r="E109" s="423"/>
      <c r="F109" s="423"/>
      <c r="G109" s="423"/>
      <c r="H109" s="423"/>
      <c r="I109" s="423"/>
      <c r="J109" s="423"/>
    </row>
    <row r="110" spans="1:10" ht="12">
      <c r="A110" s="423"/>
      <c r="B110" s="423"/>
      <c r="C110" s="423"/>
      <c r="D110" s="423"/>
      <c r="E110" s="423"/>
      <c r="F110" s="423"/>
      <c r="G110" s="423"/>
      <c r="H110" s="423"/>
      <c r="I110" s="423"/>
      <c r="J110" s="423"/>
    </row>
    <row r="111" spans="1:10" ht="12">
      <c r="A111" s="423"/>
      <c r="B111" s="423"/>
      <c r="C111" s="423"/>
      <c r="D111" s="423"/>
      <c r="E111" s="423"/>
      <c r="F111" s="423"/>
      <c r="G111" s="423"/>
      <c r="H111" s="423"/>
      <c r="I111" s="423"/>
      <c r="J111" s="423"/>
    </row>
    <row r="112" spans="1:10" ht="12">
      <c r="A112" s="423"/>
      <c r="B112" s="423"/>
      <c r="C112" s="423"/>
      <c r="D112" s="423"/>
      <c r="E112" s="423"/>
      <c r="F112" s="423"/>
      <c r="G112" s="423"/>
      <c r="H112" s="423"/>
      <c r="I112" s="423"/>
      <c r="J112" s="423"/>
    </row>
    <row r="113" spans="1:10" ht="12">
      <c r="A113" s="423"/>
      <c r="B113" s="423"/>
      <c r="C113" s="423"/>
      <c r="D113" s="423"/>
      <c r="E113" s="423"/>
      <c r="F113" s="423"/>
      <c r="G113" s="423"/>
      <c r="H113" s="423"/>
      <c r="I113" s="423"/>
      <c r="J113" s="423"/>
    </row>
    <row r="114" spans="1:10" ht="12">
      <c r="A114" s="423"/>
      <c r="B114" s="423"/>
      <c r="C114" s="423"/>
      <c r="D114" s="423"/>
      <c r="E114" s="423"/>
      <c r="F114" s="423"/>
      <c r="G114" s="423"/>
      <c r="H114" s="423"/>
      <c r="I114" s="423"/>
      <c r="J114" s="423"/>
    </row>
    <row r="115" spans="1:10" ht="12">
      <c r="A115" s="423"/>
      <c r="B115" s="423"/>
      <c r="C115" s="423"/>
      <c r="D115" s="423"/>
      <c r="E115" s="423"/>
      <c r="F115" s="423"/>
      <c r="G115" s="423"/>
      <c r="H115" s="423"/>
      <c r="I115" s="423"/>
      <c r="J115" s="423"/>
    </row>
    <row r="116" spans="1:10" ht="12">
      <c r="A116" s="423"/>
      <c r="B116" s="423"/>
      <c r="C116" s="423"/>
      <c r="D116" s="423"/>
      <c r="E116" s="423"/>
      <c r="F116" s="423"/>
      <c r="G116" s="423"/>
      <c r="H116" s="423"/>
      <c r="I116" s="423"/>
      <c r="J116" s="423"/>
    </row>
    <row r="117" spans="1:10" ht="12">
      <c r="A117" s="423"/>
      <c r="B117" s="423"/>
      <c r="C117" s="423"/>
      <c r="D117" s="423"/>
      <c r="E117" s="423"/>
      <c r="F117" s="423"/>
      <c r="G117" s="423"/>
      <c r="H117" s="423"/>
      <c r="I117" s="423"/>
      <c r="J117" s="423"/>
    </row>
    <row r="118" spans="1:10" ht="12">
      <c r="A118" s="423"/>
      <c r="B118" s="423"/>
      <c r="C118" s="423"/>
      <c r="D118" s="423"/>
      <c r="E118" s="423"/>
      <c r="F118" s="423"/>
      <c r="G118" s="423"/>
      <c r="H118" s="423"/>
      <c r="I118" s="423"/>
      <c r="J118" s="423"/>
    </row>
    <row r="119" spans="1:10" ht="12">
      <c r="A119" s="423"/>
      <c r="B119" s="423"/>
      <c r="C119" s="423"/>
      <c r="D119" s="423"/>
      <c r="E119" s="423"/>
      <c r="F119" s="423"/>
      <c r="G119" s="423"/>
      <c r="H119" s="423"/>
      <c r="I119" s="423"/>
      <c r="J119" s="423"/>
    </row>
    <row r="120" spans="1:10" ht="12">
      <c r="A120" s="423"/>
      <c r="B120" s="423"/>
      <c r="C120" s="423"/>
      <c r="D120" s="423"/>
      <c r="E120" s="423"/>
      <c r="F120" s="423"/>
      <c r="G120" s="423"/>
      <c r="H120" s="423"/>
      <c r="I120" s="423"/>
      <c r="J120" s="423"/>
    </row>
    <row r="121" spans="1:10" ht="12">
      <c r="A121" s="423"/>
      <c r="B121" s="423"/>
      <c r="C121" s="423"/>
      <c r="D121" s="423"/>
      <c r="E121" s="423"/>
      <c r="F121" s="423"/>
      <c r="G121" s="423"/>
      <c r="H121" s="423"/>
      <c r="I121" s="423"/>
      <c r="J121" s="423"/>
    </row>
    <row r="122" spans="1:10" ht="12">
      <c r="A122" s="423"/>
      <c r="B122" s="423"/>
      <c r="C122" s="423"/>
      <c r="D122" s="423"/>
      <c r="E122" s="423"/>
      <c r="F122" s="423"/>
      <c r="G122" s="423"/>
      <c r="H122" s="423"/>
      <c r="I122" s="423"/>
      <c r="J122" s="423"/>
    </row>
    <row r="123" spans="1:10" ht="12">
      <c r="A123" s="423"/>
      <c r="B123" s="423"/>
      <c r="C123" s="423"/>
      <c r="D123" s="423"/>
      <c r="E123" s="423"/>
      <c r="F123" s="423"/>
      <c r="G123" s="423"/>
      <c r="H123" s="423"/>
      <c r="I123" s="423"/>
      <c r="J123" s="423"/>
    </row>
    <row r="124" spans="1:10" ht="12">
      <c r="A124" s="423"/>
      <c r="B124" s="423"/>
      <c r="C124" s="423"/>
      <c r="D124" s="423"/>
      <c r="E124" s="423"/>
      <c r="F124" s="423"/>
      <c r="G124" s="423"/>
      <c r="H124" s="423"/>
      <c r="I124" s="423"/>
      <c r="J124" s="423"/>
    </row>
    <row r="125" spans="1:10" ht="12">
      <c r="A125" s="423"/>
      <c r="B125" s="423"/>
      <c r="C125" s="423"/>
      <c r="D125" s="423"/>
      <c r="E125" s="423"/>
      <c r="F125" s="423"/>
      <c r="G125" s="423"/>
      <c r="H125" s="423"/>
      <c r="I125" s="423"/>
      <c r="J125" s="423"/>
    </row>
    <row r="126" spans="1:10" ht="12">
      <c r="A126" s="423"/>
      <c r="B126" s="423"/>
      <c r="C126" s="423"/>
      <c r="D126" s="423"/>
      <c r="E126" s="423"/>
      <c r="F126" s="423"/>
      <c r="G126" s="423"/>
      <c r="H126" s="423"/>
      <c r="I126" s="423"/>
      <c r="J126" s="423"/>
    </row>
    <row r="127" spans="1:10" ht="12">
      <c r="A127" s="423"/>
      <c r="B127" s="423"/>
      <c r="C127" s="423"/>
      <c r="D127" s="423"/>
      <c r="E127" s="423"/>
      <c r="F127" s="423"/>
      <c r="G127" s="423"/>
      <c r="H127" s="423"/>
      <c r="I127" s="423"/>
      <c r="J127" s="423"/>
    </row>
    <row r="128" spans="1:10" ht="12">
      <c r="A128" s="423"/>
      <c r="B128" s="423"/>
      <c r="C128" s="423"/>
      <c r="D128" s="423"/>
      <c r="E128" s="423"/>
      <c r="F128" s="423"/>
      <c r="G128" s="423"/>
      <c r="H128" s="423"/>
      <c r="I128" s="423"/>
      <c r="J128" s="423"/>
    </row>
    <row r="129" spans="1:10" ht="12">
      <c r="A129" s="423"/>
      <c r="B129" s="423"/>
      <c r="C129" s="423"/>
      <c r="D129" s="423"/>
      <c r="E129" s="423"/>
      <c r="F129" s="423"/>
      <c r="G129" s="423"/>
      <c r="H129" s="423"/>
      <c r="I129" s="423"/>
      <c r="J129" s="423"/>
    </row>
    <row r="130" spans="1:10" ht="12">
      <c r="A130" s="423"/>
      <c r="B130" s="423"/>
      <c r="C130" s="423"/>
      <c r="D130" s="423"/>
      <c r="E130" s="423"/>
      <c r="F130" s="423"/>
      <c r="G130" s="423"/>
      <c r="H130" s="423"/>
      <c r="I130" s="423"/>
      <c r="J130" s="423"/>
    </row>
    <row r="131" spans="1:10" ht="12">
      <c r="A131" s="423"/>
      <c r="B131" s="423"/>
      <c r="C131" s="423"/>
      <c r="D131" s="423"/>
      <c r="E131" s="423"/>
      <c r="F131" s="423"/>
      <c r="G131" s="423"/>
      <c r="H131" s="423"/>
      <c r="I131" s="423"/>
      <c r="J131" s="423"/>
    </row>
    <row r="132" spans="1:10" ht="12">
      <c r="A132" s="423"/>
      <c r="B132" s="423"/>
      <c r="C132" s="423"/>
      <c r="D132" s="423"/>
      <c r="E132" s="423"/>
      <c r="F132" s="423"/>
      <c r="G132" s="423"/>
      <c r="H132" s="423"/>
      <c r="I132" s="423"/>
      <c r="J132" s="423"/>
    </row>
    <row r="133" spans="1:10" ht="12">
      <c r="A133" s="423"/>
      <c r="B133" s="423"/>
      <c r="C133" s="423"/>
      <c r="D133" s="423"/>
      <c r="E133" s="423"/>
      <c r="F133" s="423"/>
      <c r="G133" s="423"/>
      <c r="H133" s="423"/>
      <c r="I133" s="423"/>
      <c r="J133" s="423"/>
    </row>
    <row r="134" spans="1:10" ht="12">
      <c r="A134" s="423"/>
      <c r="B134" s="423"/>
      <c r="C134" s="423"/>
      <c r="D134" s="423"/>
      <c r="E134" s="423"/>
      <c r="F134" s="423"/>
      <c r="G134" s="423"/>
      <c r="H134" s="423"/>
      <c r="I134" s="423"/>
      <c r="J134" s="423"/>
    </row>
    <row r="135" spans="1:10" ht="12">
      <c r="A135" s="423"/>
      <c r="B135" s="423"/>
      <c r="C135" s="423"/>
      <c r="D135" s="423"/>
      <c r="E135" s="423"/>
      <c r="F135" s="423"/>
      <c r="G135" s="423"/>
      <c r="H135" s="423"/>
      <c r="I135" s="423"/>
      <c r="J135" s="423"/>
    </row>
    <row r="136" spans="1:10" ht="12">
      <c r="A136" s="423"/>
      <c r="B136" s="423"/>
      <c r="C136" s="423"/>
      <c r="D136" s="423"/>
      <c r="E136" s="423"/>
      <c r="F136" s="423"/>
      <c r="G136" s="423"/>
      <c r="H136" s="423"/>
      <c r="I136" s="423"/>
      <c r="J136" s="423"/>
    </row>
    <row r="137" spans="1:10" ht="12">
      <c r="A137" s="423"/>
      <c r="B137" s="423"/>
      <c r="C137" s="423"/>
      <c r="D137" s="423"/>
      <c r="E137" s="423"/>
      <c r="F137" s="423"/>
      <c r="G137" s="423"/>
      <c r="H137" s="423"/>
      <c r="I137" s="423"/>
      <c r="J137" s="423"/>
    </row>
    <row r="138" spans="1:10" ht="12">
      <c r="A138" s="423"/>
      <c r="B138" s="423"/>
      <c r="C138" s="423"/>
      <c r="D138" s="423"/>
      <c r="E138" s="423"/>
      <c r="F138" s="423"/>
      <c r="G138" s="423"/>
      <c r="H138" s="423"/>
      <c r="I138" s="423"/>
      <c r="J138" s="423"/>
    </row>
    <row r="139" spans="1:10" ht="12">
      <c r="A139" s="423"/>
      <c r="B139" s="423"/>
      <c r="C139" s="423"/>
      <c r="D139" s="423"/>
      <c r="E139" s="423"/>
      <c r="F139" s="423"/>
      <c r="G139" s="423"/>
      <c r="H139" s="423"/>
      <c r="I139" s="423"/>
      <c r="J139" s="423"/>
    </row>
    <row r="140" spans="1:10" ht="12">
      <c r="A140" s="423"/>
      <c r="B140" s="423"/>
      <c r="C140" s="423"/>
      <c r="D140" s="423"/>
      <c r="E140" s="423"/>
      <c r="F140" s="423"/>
      <c r="G140" s="423"/>
      <c r="H140" s="423"/>
      <c r="I140" s="423"/>
      <c r="J140" s="423"/>
    </row>
    <row r="141" spans="1:10" ht="12">
      <c r="A141" s="423"/>
      <c r="B141" s="423"/>
      <c r="C141" s="423"/>
      <c r="D141" s="423"/>
      <c r="E141" s="423"/>
      <c r="F141" s="423"/>
      <c r="G141" s="423"/>
      <c r="H141" s="423"/>
      <c r="I141" s="423"/>
      <c r="J141" s="423"/>
    </row>
    <row r="142" spans="1:10" ht="12">
      <c r="A142" s="423"/>
      <c r="B142" s="423"/>
      <c r="C142" s="423"/>
      <c r="D142" s="423"/>
      <c r="E142" s="423"/>
      <c r="F142" s="423"/>
      <c r="G142" s="423"/>
      <c r="H142" s="423"/>
      <c r="I142" s="423"/>
      <c r="J142" s="423"/>
    </row>
    <row r="143" spans="1:10" ht="12">
      <c r="A143" s="423"/>
      <c r="B143" s="423"/>
      <c r="C143" s="423"/>
      <c r="D143" s="423"/>
      <c r="E143" s="423"/>
      <c r="F143" s="423"/>
      <c r="G143" s="423"/>
      <c r="H143" s="423"/>
      <c r="I143" s="423"/>
      <c r="J143" s="423"/>
    </row>
    <row r="144" spans="1:10" ht="12">
      <c r="A144" s="423"/>
      <c r="B144" s="423"/>
      <c r="C144" s="423"/>
      <c r="D144" s="423"/>
      <c r="E144" s="423"/>
      <c r="F144" s="423"/>
      <c r="G144" s="423"/>
      <c r="H144" s="423"/>
      <c r="I144" s="423"/>
      <c r="J144" s="423"/>
    </row>
    <row r="145" spans="1:10" ht="12">
      <c r="A145" s="423"/>
      <c r="B145" s="423"/>
      <c r="C145" s="423"/>
      <c r="D145" s="423"/>
      <c r="E145" s="423"/>
      <c r="F145" s="423"/>
      <c r="G145" s="423"/>
      <c r="H145" s="423"/>
      <c r="I145" s="423"/>
      <c r="J145" s="423"/>
    </row>
    <row r="146" spans="1:10" ht="12">
      <c r="A146" s="423"/>
      <c r="B146" s="423"/>
      <c r="C146" s="423"/>
      <c r="D146" s="423"/>
      <c r="E146" s="423"/>
      <c r="F146" s="423"/>
      <c r="G146" s="423"/>
      <c r="H146" s="423"/>
      <c r="I146" s="423"/>
      <c r="J146" s="423"/>
    </row>
    <row r="147" spans="1:10" ht="12">
      <c r="A147" s="423"/>
      <c r="B147" s="423"/>
      <c r="C147" s="423"/>
      <c r="D147" s="423"/>
      <c r="E147" s="423"/>
      <c r="F147" s="423"/>
      <c r="G147" s="423"/>
      <c r="H147" s="423"/>
      <c r="I147" s="423"/>
      <c r="J147" s="423"/>
    </row>
    <row r="148" spans="1:10" ht="12">
      <c r="A148" s="423"/>
      <c r="B148" s="423"/>
      <c r="C148" s="423"/>
      <c r="D148" s="423"/>
      <c r="E148" s="423"/>
      <c r="F148" s="423"/>
      <c r="G148" s="423"/>
      <c r="H148" s="423"/>
      <c r="I148" s="423"/>
      <c r="J148" s="423"/>
    </row>
    <row r="149" spans="1:10" ht="12">
      <c r="A149" s="423"/>
      <c r="B149" s="423"/>
      <c r="C149" s="423"/>
      <c r="D149" s="423"/>
      <c r="E149" s="423"/>
      <c r="F149" s="423"/>
      <c r="G149" s="423"/>
      <c r="H149" s="423"/>
      <c r="I149" s="423"/>
      <c r="J149" s="423"/>
    </row>
    <row r="150" spans="1:10" ht="12">
      <c r="A150" s="423"/>
      <c r="B150" s="423"/>
      <c r="C150" s="423"/>
      <c r="D150" s="423"/>
      <c r="E150" s="423"/>
      <c r="F150" s="423"/>
      <c r="G150" s="423"/>
      <c r="H150" s="423"/>
      <c r="I150" s="423"/>
      <c r="J150" s="423"/>
    </row>
    <row r="151" spans="1:10" ht="12">
      <c r="A151" s="423"/>
      <c r="B151" s="423"/>
      <c r="C151" s="423"/>
      <c r="D151" s="423"/>
      <c r="E151" s="423"/>
      <c r="F151" s="423"/>
      <c r="G151" s="423"/>
      <c r="H151" s="423"/>
      <c r="I151" s="423"/>
      <c r="J151" s="423"/>
    </row>
    <row r="152" spans="1:10" ht="12">
      <c r="A152" s="423"/>
      <c r="B152" s="423"/>
      <c r="C152" s="423"/>
      <c r="D152" s="423"/>
      <c r="E152" s="423"/>
      <c r="F152" s="423"/>
      <c r="G152" s="423"/>
      <c r="H152" s="423"/>
      <c r="I152" s="423"/>
      <c r="J152" s="423"/>
    </row>
    <row r="153" spans="1:10" ht="12">
      <c r="A153" s="423"/>
      <c r="B153" s="423"/>
      <c r="C153" s="423"/>
      <c r="D153" s="423"/>
      <c r="E153" s="423"/>
      <c r="F153" s="423"/>
      <c r="G153" s="423"/>
      <c r="H153" s="423"/>
      <c r="I153" s="423"/>
      <c r="J153" s="423"/>
    </row>
    <row r="154" spans="1:10" ht="12">
      <c r="A154" s="423"/>
      <c r="B154" s="423"/>
      <c r="C154" s="423"/>
      <c r="D154" s="423"/>
      <c r="E154" s="423"/>
      <c r="F154" s="423"/>
      <c r="G154" s="423"/>
      <c r="H154" s="423"/>
      <c r="I154" s="423"/>
      <c r="J154" s="423"/>
    </row>
    <row r="155" spans="1:10" ht="12">
      <c r="A155" s="423"/>
      <c r="B155" s="423"/>
      <c r="C155" s="423"/>
      <c r="D155" s="423"/>
      <c r="E155" s="423"/>
      <c r="F155" s="423"/>
      <c r="G155" s="423"/>
      <c r="H155" s="423"/>
      <c r="I155" s="423"/>
      <c r="J155" s="423"/>
    </row>
    <row r="156" spans="1:10" ht="12">
      <c r="A156" s="423"/>
      <c r="B156" s="423"/>
      <c r="C156" s="423"/>
      <c r="D156" s="423"/>
      <c r="E156" s="423"/>
      <c r="F156" s="423"/>
      <c r="G156" s="423"/>
      <c r="H156" s="423"/>
      <c r="I156" s="423"/>
      <c r="J156" s="423"/>
    </row>
    <row r="157" spans="1:10" ht="12">
      <c r="A157" s="423"/>
      <c r="B157" s="423"/>
      <c r="C157" s="423"/>
      <c r="D157" s="423"/>
      <c r="E157" s="423"/>
      <c r="F157" s="423"/>
      <c r="G157" s="423"/>
      <c r="H157" s="423"/>
      <c r="I157" s="423"/>
      <c r="J157" s="423"/>
    </row>
    <row r="158" spans="1:10" ht="12">
      <c r="A158" s="423"/>
      <c r="B158" s="423"/>
      <c r="C158" s="423"/>
      <c r="D158" s="423"/>
      <c r="E158" s="423"/>
      <c r="F158" s="423"/>
      <c r="G158" s="423"/>
      <c r="H158" s="423"/>
      <c r="I158" s="423"/>
      <c r="J158" s="423"/>
    </row>
    <row r="159" spans="1:10" ht="12">
      <c r="A159" s="423"/>
      <c r="B159" s="423"/>
      <c r="C159" s="423"/>
      <c r="D159" s="423"/>
      <c r="E159" s="423"/>
      <c r="F159" s="423"/>
      <c r="G159" s="423"/>
      <c r="H159" s="423"/>
      <c r="I159" s="423"/>
      <c r="J159" s="423"/>
    </row>
    <row r="160" spans="1:10" ht="12">
      <c r="A160" s="423"/>
      <c r="B160" s="423"/>
      <c r="C160" s="423"/>
      <c r="D160" s="423"/>
      <c r="E160" s="423"/>
      <c r="F160" s="423"/>
      <c r="G160" s="423"/>
      <c r="H160" s="423"/>
      <c r="I160" s="423"/>
      <c r="J160" s="423"/>
    </row>
    <row r="161" spans="1:10" ht="12">
      <c r="A161" s="423"/>
      <c r="B161" s="423"/>
      <c r="C161" s="423"/>
      <c r="D161" s="423"/>
      <c r="E161" s="423"/>
      <c r="F161" s="423"/>
      <c r="G161" s="423"/>
      <c r="H161" s="423"/>
      <c r="I161" s="423"/>
      <c r="J161" s="423"/>
    </row>
    <row r="162" spans="1:10" ht="12">
      <c r="A162" s="423"/>
      <c r="B162" s="423"/>
      <c r="C162" s="423"/>
      <c r="D162" s="423"/>
      <c r="E162" s="423"/>
      <c r="F162" s="423"/>
      <c r="G162" s="423"/>
      <c r="H162" s="423"/>
      <c r="I162" s="423"/>
      <c r="J162" s="423"/>
    </row>
    <row r="163" spans="1:10" ht="12">
      <c r="A163" s="423"/>
      <c r="B163" s="423"/>
      <c r="C163" s="423"/>
      <c r="D163" s="423"/>
      <c r="E163" s="423"/>
      <c r="F163" s="423"/>
      <c r="G163" s="423"/>
      <c r="H163" s="423"/>
      <c r="I163" s="423"/>
      <c r="J163" s="423"/>
    </row>
    <row r="164" spans="1:10" ht="12">
      <c r="A164" s="423"/>
      <c r="B164" s="423"/>
      <c r="C164" s="423"/>
      <c r="D164" s="423"/>
      <c r="E164" s="423"/>
      <c r="F164" s="423"/>
      <c r="G164" s="423"/>
      <c r="H164" s="423"/>
      <c r="I164" s="423"/>
      <c r="J164" s="423"/>
    </row>
    <row r="165" spans="1:10" ht="12">
      <c r="A165" s="423"/>
      <c r="B165" s="423"/>
      <c r="C165" s="423"/>
      <c r="D165" s="423"/>
      <c r="E165" s="423"/>
      <c r="F165" s="423"/>
      <c r="G165" s="423"/>
      <c r="H165" s="423"/>
      <c r="I165" s="423"/>
      <c r="J165" s="423"/>
    </row>
    <row r="166" spans="1:10" ht="12">
      <c r="A166" s="423"/>
      <c r="B166" s="423"/>
      <c r="C166" s="423"/>
      <c r="D166" s="423"/>
      <c r="E166" s="423"/>
      <c r="F166" s="423"/>
      <c r="G166" s="423"/>
      <c r="H166" s="423"/>
      <c r="I166" s="423"/>
      <c r="J166" s="423"/>
    </row>
    <row r="167" spans="1:10" ht="12">
      <c r="A167" s="423"/>
      <c r="B167" s="423"/>
      <c r="C167" s="423"/>
      <c r="D167" s="423"/>
      <c r="E167" s="423"/>
      <c r="F167" s="423"/>
      <c r="G167" s="423"/>
      <c r="H167" s="423"/>
      <c r="I167" s="423"/>
      <c r="J167" s="423"/>
    </row>
    <row r="168" spans="1:10" ht="12">
      <c r="A168" s="423"/>
      <c r="B168" s="423"/>
      <c r="C168" s="423"/>
      <c r="D168" s="423"/>
      <c r="E168" s="423"/>
      <c r="F168" s="423"/>
      <c r="G168" s="423"/>
      <c r="H168" s="423"/>
      <c r="I168" s="423"/>
      <c r="J168" s="423"/>
    </row>
    <row r="169" spans="1:10" ht="12">
      <c r="A169" s="423"/>
      <c r="B169" s="423"/>
      <c r="C169" s="423"/>
      <c r="D169" s="423"/>
      <c r="E169" s="423"/>
      <c r="F169" s="423"/>
      <c r="G169" s="423"/>
      <c r="H169" s="423"/>
      <c r="I169" s="423"/>
      <c r="J169" s="423"/>
    </row>
    <row r="170" spans="1:10" ht="12">
      <c r="A170" s="423"/>
      <c r="B170" s="423"/>
      <c r="C170" s="423"/>
      <c r="D170" s="423"/>
      <c r="E170" s="423"/>
      <c r="F170" s="423"/>
      <c r="G170" s="423"/>
      <c r="H170" s="423"/>
      <c r="I170" s="423"/>
      <c r="J170" s="423"/>
    </row>
    <row r="171" spans="1:10" ht="12">
      <c r="A171" s="423"/>
      <c r="B171" s="423"/>
      <c r="C171" s="423"/>
      <c r="D171" s="423"/>
      <c r="E171" s="423"/>
      <c r="F171" s="423"/>
      <c r="G171" s="423"/>
      <c r="H171" s="423"/>
      <c r="I171" s="423"/>
      <c r="J171" s="423"/>
    </row>
    <row r="172" spans="1:10" ht="12">
      <c r="A172" s="423"/>
      <c r="B172" s="423"/>
      <c r="C172" s="423"/>
      <c r="D172" s="423"/>
      <c r="E172" s="423"/>
      <c r="F172" s="423"/>
      <c r="G172" s="423"/>
      <c r="H172" s="423"/>
      <c r="I172" s="423"/>
      <c r="J172" s="423"/>
    </row>
    <row r="173" spans="1:10" ht="12">
      <c r="A173" s="423"/>
      <c r="B173" s="423"/>
      <c r="C173" s="423"/>
      <c r="D173" s="423"/>
      <c r="E173" s="423"/>
      <c r="F173" s="423"/>
      <c r="G173" s="423"/>
      <c r="H173" s="423"/>
      <c r="I173" s="423"/>
      <c r="J173" s="423"/>
    </row>
    <row r="174" spans="1:10" ht="12">
      <c r="A174" s="423"/>
      <c r="B174" s="423"/>
      <c r="C174" s="423"/>
      <c r="D174" s="423"/>
      <c r="E174" s="423"/>
      <c r="F174" s="423"/>
      <c r="G174" s="423"/>
      <c r="H174" s="423"/>
      <c r="I174" s="423"/>
      <c r="J174" s="423"/>
    </row>
    <row r="175" spans="1:10" ht="12">
      <c r="A175" s="423"/>
      <c r="B175" s="423"/>
      <c r="C175" s="423"/>
      <c r="D175" s="423"/>
      <c r="E175" s="423"/>
      <c r="F175" s="423"/>
      <c r="G175" s="423"/>
      <c r="H175" s="423"/>
      <c r="I175" s="423"/>
      <c r="J175" s="423"/>
    </row>
    <row r="176" spans="1:10" ht="12">
      <c r="A176" s="423"/>
      <c r="B176" s="423"/>
      <c r="C176" s="423"/>
      <c r="D176" s="423"/>
      <c r="E176" s="423"/>
      <c r="F176" s="423"/>
      <c r="G176" s="423"/>
      <c r="H176" s="423"/>
      <c r="I176" s="423"/>
      <c r="J176" s="423"/>
    </row>
    <row r="177" spans="1:10" ht="12">
      <c r="A177" s="423"/>
      <c r="B177" s="423"/>
      <c r="C177" s="423"/>
      <c r="D177" s="423"/>
      <c r="E177" s="423"/>
      <c r="F177" s="423"/>
      <c r="G177" s="423"/>
      <c r="H177" s="423"/>
      <c r="I177" s="423"/>
      <c r="J177" s="423"/>
    </row>
    <row r="178" spans="1:10" ht="12">
      <c r="A178" s="423"/>
      <c r="B178" s="423"/>
      <c r="C178" s="423"/>
      <c r="D178" s="423"/>
      <c r="E178" s="423"/>
      <c r="F178" s="423"/>
      <c r="G178" s="423"/>
      <c r="H178" s="423"/>
      <c r="I178" s="423"/>
      <c r="J178" s="423"/>
    </row>
    <row r="179" spans="1:10" ht="12">
      <c r="A179" s="423"/>
      <c r="B179" s="423"/>
      <c r="C179" s="423"/>
      <c r="D179" s="423"/>
      <c r="E179" s="423"/>
      <c r="F179" s="423"/>
      <c r="G179" s="423"/>
      <c r="H179" s="423"/>
      <c r="I179" s="423"/>
      <c r="J179" s="423"/>
    </row>
    <row r="180" spans="1:10" ht="12">
      <c r="A180" s="423"/>
      <c r="B180" s="423"/>
      <c r="C180" s="423"/>
      <c r="D180" s="423"/>
      <c r="E180" s="423"/>
      <c r="F180" s="423"/>
      <c r="G180" s="423"/>
      <c r="H180" s="423"/>
      <c r="I180" s="423"/>
      <c r="J180" s="423"/>
    </row>
    <row r="181" spans="1:10" ht="12">
      <c r="A181" s="423"/>
      <c r="B181" s="423"/>
      <c r="C181" s="423"/>
      <c r="D181" s="423"/>
      <c r="E181" s="423"/>
      <c r="F181" s="423"/>
      <c r="G181" s="423"/>
      <c r="H181" s="423"/>
      <c r="I181" s="423"/>
      <c r="J181" s="423"/>
    </row>
    <row r="182" spans="1:10" ht="12">
      <c r="A182" s="423"/>
      <c r="B182" s="423"/>
      <c r="C182" s="423"/>
      <c r="D182" s="423"/>
      <c r="E182" s="423"/>
      <c r="F182" s="423"/>
      <c r="G182" s="423"/>
      <c r="H182" s="423"/>
      <c r="I182" s="423"/>
      <c r="J182" s="423"/>
    </row>
    <row r="183" spans="1:10" ht="12">
      <c r="A183" s="423"/>
      <c r="B183" s="423"/>
      <c r="C183" s="423"/>
      <c r="D183" s="423"/>
      <c r="E183" s="423"/>
      <c r="F183" s="423"/>
      <c r="G183" s="423"/>
      <c r="H183" s="423"/>
      <c r="I183" s="423"/>
      <c r="J183" s="423"/>
    </row>
    <row r="184" spans="1:10" ht="12">
      <c r="A184" s="423"/>
      <c r="B184" s="423"/>
      <c r="C184" s="423"/>
      <c r="D184" s="423"/>
      <c r="E184" s="423"/>
      <c r="F184" s="423"/>
      <c r="G184" s="423"/>
      <c r="H184" s="423"/>
      <c r="I184" s="423"/>
      <c r="J184" s="423"/>
    </row>
    <row r="185" spans="1:10" ht="12">
      <c r="A185" s="423"/>
      <c r="B185" s="423"/>
      <c r="C185" s="423"/>
      <c r="D185" s="423"/>
      <c r="E185" s="423"/>
      <c r="F185" s="423"/>
      <c r="G185" s="423"/>
      <c r="H185" s="423"/>
      <c r="I185" s="423"/>
      <c r="J185" s="423"/>
    </row>
    <row r="186" spans="1:10" ht="12">
      <c r="A186" s="423"/>
      <c r="B186" s="423"/>
      <c r="C186" s="423"/>
      <c r="D186" s="423"/>
      <c r="E186" s="423"/>
      <c r="F186" s="423"/>
      <c r="G186" s="423"/>
      <c r="H186" s="423"/>
      <c r="I186" s="423"/>
      <c r="J186" s="423"/>
    </row>
    <row r="187" spans="1:10" ht="12">
      <c r="A187" s="423"/>
      <c r="B187" s="423"/>
      <c r="C187" s="423"/>
      <c r="D187" s="423"/>
      <c r="E187" s="423"/>
      <c r="F187" s="423"/>
      <c r="G187" s="423"/>
      <c r="H187" s="423"/>
      <c r="I187" s="423"/>
      <c r="J187" s="423"/>
    </row>
    <row r="188" spans="1:10" ht="12">
      <c r="A188" s="423"/>
      <c r="B188" s="423"/>
      <c r="C188" s="423"/>
      <c r="D188" s="423"/>
      <c r="E188" s="423"/>
      <c r="F188" s="423"/>
      <c r="G188" s="423"/>
      <c r="H188" s="423"/>
      <c r="I188" s="423"/>
      <c r="J188" s="423"/>
    </row>
    <row r="189" spans="1:10" ht="12">
      <c r="A189" s="423"/>
      <c r="B189" s="423"/>
      <c r="C189" s="423"/>
      <c r="D189" s="423"/>
      <c r="E189" s="423"/>
      <c r="F189" s="423"/>
      <c r="G189" s="423"/>
      <c r="H189" s="423"/>
      <c r="I189" s="423"/>
      <c r="J189" s="423"/>
    </row>
    <row r="190" spans="1:10" ht="12">
      <c r="A190" s="423"/>
      <c r="B190" s="423"/>
      <c r="C190" s="423"/>
      <c r="D190" s="423"/>
      <c r="E190" s="423"/>
      <c r="F190" s="423"/>
      <c r="G190" s="423"/>
      <c r="H190" s="423"/>
      <c r="I190" s="423"/>
      <c r="J190" s="423"/>
    </row>
    <row r="191" spans="1:10" ht="12">
      <c r="A191" s="423"/>
      <c r="B191" s="423"/>
      <c r="C191" s="423"/>
      <c r="D191" s="423"/>
      <c r="E191" s="423"/>
      <c r="F191" s="423"/>
      <c r="G191" s="423"/>
      <c r="H191" s="423"/>
      <c r="I191" s="423"/>
      <c r="J191" s="423"/>
    </row>
    <row r="192" spans="1:10" ht="12">
      <c r="A192" s="423"/>
      <c r="B192" s="423"/>
      <c r="C192" s="423"/>
      <c r="D192" s="423"/>
      <c r="E192" s="423"/>
      <c r="F192" s="423"/>
      <c r="G192" s="423"/>
      <c r="H192" s="423"/>
      <c r="I192" s="423"/>
      <c r="J192" s="423"/>
    </row>
    <row r="193" spans="1:10" ht="12">
      <c r="A193" s="423"/>
      <c r="B193" s="423"/>
      <c r="C193" s="423"/>
      <c r="D193" s="423"/>
      <c r="E193" s="423"/>
      <c r="F193" s="423"/>
      <c r="G193" s="423"/>
      <c r="H193" s="423"/>
      <c r="I193" s="423"/>
      <c r="J193" s="423"/>
    </row>
    <row r="194" spans="1:10" ht="12">
      <c r="A194" s="423"/>
      <c r="B194" s="423"/>
      <c r="C194" s="423"/>
      <c r="D194" s="423"/>
      <c r="E194" s="423"/>
      <c r="F194" s="423"/>
      <c r="G194" s="423"/>
      <c r="H194" s="423"/>
      <c r="I194" s="423"/>
      <c r="J194" s="423"/>
    </row>
    <row r="195" spans="1:10" ht="12">
      <c r="A195" s="423"/>
      <c r="B195" s="423"/>
      <c r="C195" s="423"/>
      <c r="D195" s="423"/>
      <c r="E195" s="423"/>
      <c r="F195" s="423"/>
      <c r="G195" s="423"/>
      <c r="H195" s="423"/>
      <c r="I195" s="423"/>
      <c r="J195" s="423"/>
    </row>
    <row r="196" spans="1:10" ht="12">
      <c r="A196" s="423"/>
      <c r="B196" s="423"/>
      <c r="C196" s="423"/>
      <c r="D196" s="423"/>
      <c r="E196" s="423"/>
      <c r="F196" s="423"/>
      <c r="G196" s="423"/>
      <c r="H196" s="423"/>
      <c r="I196" s="423"/>
      <c r="J196" s="423"/>
    </row>
    <row r="197" spans="1:10" ht="12">
      <c r="A197" s="423"/>
      <c r="B197" s="423"/>
      <c r="C197" s="423"/>
      <c r="D197" s="423"/>
      <c r="E197" s="423"/>
      <c r="F197" s="423"/>
      <c r="G197" s="423"/>
      <c r="H197" s="423"/>
      <c r="I197" s="423"/>
      <c r="J197" s="423"/>
    </row>
    <row r="198" spans="1:10" ht="12">
      <c r="A198" s="423"/>
      <c r="B198" s="423"/>
      <c r="C198" s="423"/>
      <c r="D198" s="423"/>
      <c r="E198" s="423"/>
      <c r="F198" s="423"/>
      <c r="G198" s="423"/>
      <c r="H198" s="423"/>
      <c r="I198" s="423"/>
      <c r="J198" s="423"/>
    </row>
    <row r="199" spans="1:10" ht="12">
      <c r="A199" s="423"/>
      <c r="B199" s="423"/>
      <c r="C199" s="423"/>
      <c r="D199" s="423"/>
      <c r="E199" s="423"/>
      <c r="F199" s="423"/>
      <c r="G199" s="423"/>
      <c r="H199" s="423"/>
      <c r="I199" s="423"/>
      <c r="J199" s="423"/>
    </row>
    <row r="200" spans="1:10" ht="12">
      <c r="A200" s="423"/>
      <c r="B200" s="423"/>
      <c r="C200" s="423"/>
      <c r="D200" s="423"/>
      <c r="E200" s="423"/>
      <c r="F200" s="423"/>
      <c r="G200" s="423"/>
      <c r="H200" s="423"/>
      <c r="I200" s="423"/>
      <c r="J200" s="423"/>
    </row>
    <row r="201" spans="1:10" ht="12">
      <c r="A201" s="423"/>
      <c r="B201" s="423"/>
      <c r="C201" s="423"/>
      <c r="D201" s="423"/>
      <c r="E201" s="423"/>
      <c r="F201" s="423"/>
      <c r="G201" s="423"/>
      <c r="H201" s="423"/>
      <c r="I201" s="423"/>
      <c r="J201" s="423"/>
    </row>
    <row r="202" spans="1:10" ht="12">
      <c r="A202" s="423"/>
      <c r="B202" s="423"/>
      <c r="C202" s="423"/>
      <c r="D202" s="423"/>
      <c r="E202" s="423"/>
      <c r="F202" s="423"/>
      <c r="G202" s="423"/>
      <c r="H202" s="423"/>
      <c r="I202" s="423"/>
      <c r="J202" s="423"/>
    </row>
    <row r="203" spans="1:10" ht="12">
      <c r="A203" s="423"/>
      <c r="B203" s="423"/>
      <c r="C203" s="423"/>
      <c r="D203" s="423"/>
      <c r="E203" s="423"/>
      <c r="F203" s="423"/>
      <c r="G203" s="423"/>
      <c r="H203" s="423"/>
      <c r="I203" s="423"/>
      <c r="J203" s="423"/>
    </row>
    <row r="204" spans="1:10" ht="12">
      <c r="A204" s="423"/>
      <c r="B204" s="423"/>
      <c r="C204" s="423"/>
      <c r="D204" s="423"/>
      <c r="E204" s="423"/>
      <c r="F204" s="423"/>
      <c r="G204" s="423"/>
      <c r="H204" s="423"/>
      <c r="I204" s="423"/>
      <c r="J204" s="423"/>
    </row>
    <row r="205" spans="1:10" ht="12">
      <c r="A205" s="423"/>
      <c r="B205" s="423"/>
      <c r="C205" s="423"/>
      <c r="D205" s="423"/>
      <c r="E205" s="423"/>
      <c r="F205" s="423"/>
      <c r="G205" s="423"/>
      <c r="H205" s="423"/>
      <c r="I205" s="423"/>
      <c r="J205" s="423"/>
    </row>
    <row r="206" spans="1:10" ht="12">
      <c r="A206" s="423"/>
      <c r="B206" s="423"/>
      <c r="C206" s="423"/>
      <c r="D206" s="423"/>
      <c r="E206" s="423"/>
      <c r="F206" s="423"/>
      <c r="G206" s="423"/>
      <c r="H206" s="423"/>
      <c r="I206" s="423"/>
      <c r="J206" s="423"/>
    </row>
    <row r="207" spans="1:10" ht="12">
      <c r="A207" s="423"/>
      <c r="B207" s="423"/>
      <c r="C207" s="423"/>
      <c r="D207" s="423"/>
      <c r="E207" s="423"/>
      <c r="F207" s="423"/>
      <c r="G207" s="423"/>
      <c r="H207" s="423"/>
      <c r="I207" s="423"/>
      <c r="J207" s="423"/>
    </row>
    <row r="208" spans="1:10" ht="12">
      <c r="A208" s="423"/>
      <c r="B208" s="423"/>
      <c r="C208" s="423"/>
      <c r="D208" s="423"/>
      <c r="E208" s="423"/>
      <c r="F208" s="423"/>
      <c r="G208" s="423"/>
      <c r="H208" s="423"/>
      <c r="I208" s="423"/>
      <c r="J208" s="423"/>
    </row>
    <row r="209" spans="1:10" ht="12">
      <c r="A209" s="423"/>
      <c r="B209" s="423"/>
      <c r="C209" s="423"/>
      <c r="D209" s="423"/>
      <c r="E209" s="423"/>
      <c r="F209" s="423"/>
      <c r="G209" s="423"/>
      <c r="H209" s="423"/>
      <c r="I209" s="423"/>
      <c r="J209" s="423"/>
    </row>
    <row r="210" spans="1:10" ht="12">
      <c r="A210" s="423"/>
      <c r="B210" s="423"/>
      <c r="C210" s="423"/>
      <c r="D210" s="423"/>
      <c r="E210" s="423"/>
      <c r="F210" s="423"/>
      <c r="G210" s="423"/>
      <c r="H210" s="423"/>
      <c r="I210" s="423"/>
      <c r="J210" s="423"/>
    </row>
    <row r="211" spans="1:10" ht="12">
      <c r="A211" s="423"/>
      <c r="B211" s="423"/>
      <c r="C211" s="423"/>
      <c r="D211" s="423"/>
      <c r="E211" s="423"/>
      <c r="F211" s="423"/>
      <c r="G211" s="423"/>
      <c r="H211" s="423"/>
      <c r="I211" s="423"/>
      <c r="J211" s="423"/>
    </row>
    <row r="212" spans="1:10" ht="12">
      <c r="A212" s="423"/>
      <c r="B212" s="423"/>
      <c r="C212" s="423"/>
      <c r="D212" s="423"/>
      <c r="E212" s="423"/>
      <c r="F212" s="423"/>
      <c r="G212" s="423"/>
      <c r="H212" s="423"/>
      <c r="I212" s="423"/>
      <c r="J212" s="423"/>
    </row>
    <row r="213" spans="1:10" ht="12">
      <c r="A213" s="423"/>
      <c r="B213" s="423"/>
      <c r="C213" s="423"/>
      <c r="D213" s="423"/>
      <c r="E213" s="423"/>
      <c r="F213" s="423"/>
      <c r="G213" s="423"/>
      <c r="H213" s="423"/>
      <c r="I213" s="423"/>
      <c r="J213" s="423"/>
    </row>
    <row r="214" spans="1:10" ht="12">
      <c r="A214" s="423"/>
      <c r="B214" s="423"/>
      <c r="C214" s="423"/>
      <c r="D214" s="423"/>
      <c r="E214" s="423"/>
      <c r="F214" s="423"/>
      <c r="G214" s="423"/>
      <c r="H214" s="423"/>
      <c r="I214" s="423"/>
      <c r="J214" s="423"/>
    </row>
    <row r="215" spans="1:10" ht="12">
      <c r="A215" s="423"/>
      <c r="B215" s="423"/>
      <c r="C215" s="423"/>
      <c r="D215" s="423"/>
      <c r="E215" s="423"/>
      <c r="F215" s="423"/>
      <c r="G215" s="423"/>
      <c r="H215" s="423"/>
      <c r="I215" s="423"/>
      <c r="J215" s="423"/>
    </row>
    <row r="216" spans="1:10" ht="12">
      <c r="A216" s="423"/>
      <c r="B216" s="423"/>
      <c r="C216" s="423"/>
      <c r="D216" s="423"/>
      <c r="E216" s="423"/>
      <c r="F216" s="423"/>
      <c r="G216" s="423"/>
      <c r="H216" s="423"/>
      <c r="I216" s="423"/>
      <c r="J216" s="423"/>
    </row>
    <row r="217" spans="1:10" ht="12">
      <c r="A217" s="423"/>
      <c r="B217" s="423"/>
      <c r="C217" s="423"/>
      <c r="D217" s="423"/>
      <c r="E217" s="423"/>
      <c r="F217" s="423"/>
      <c r="G217" s="423"/>
      <c r="H217" s="423"/>
      <c r="I217" s="423"/>
      <c r="J217" s="423"/>
    </row>
    <row r="218" spans="1:10" ht="12">
      <c r="A218" s="423"/>
      <c r="B218" s="423"/>
      <c r="C218" s="423"/>
      <c r="D218" s="423"/>
      <c r="E218" s="423"/>
      <c r="F218" s="423"/>
      <c r="G218" s="423"/>
      <c r="H218" s="423"/>
      <c r="I218" s="423"/>
      <c r="J218" s="423"/>
    </row>
    <row r="219" spans="1:10" ht="12">
      <c r="A219" s="423"/>
      <c r="B219" s="423"/>
      <c r="C219" s="423"/>
      <c r="D219" s="423"/>
      <c r="E219" s="423"/>
      <c r="F219" s="423"/>
      <c r="G219" s="423"/>
      <c r="H219" s="423"/>
      <c r="I219" s="423"/>
      <c r="J219" s="423"/>
    </row>
    <row r="220" spans="1:10" ht="12">
      <c r="A220" s="423"/>
      <c r="B220" s="423"/>
      <c r="C220" s="423"/>
      <c r="D220" s="423"/>
      <c r="E220" s="423"/>
      <c r="F220" s="423"/>
      <c r="G220" s="423"/>
      <c r="H220" s="423"/>
      <c r="I220" s="423"/>
      <c r="J220" s="423"/>
    </row>
    <row r="221" spans="1:10" ht="12">
      <c r="A221" s="423"/>
      <c r="B221" s="423"/>
      <c r="C221" s="423"/>
      <c r="D221" s="423"/>
      <c r="E221" s="423"/>
      <c r="F221" s="423"/>
      <c r="G221" s="423"/>
      <c r="H221" s="423"/>
      <c r="I221" s="423"/>
      <c r="J221" s="423"/>
    </row>
    <row r="222" spans="1:10" ht="12">
      <c r="A222" s="423"/>
      <c r="B222" s="423"/>
      <c r="C222" s="423"/>
      <c r="D222" s="423"/>
      <c r="E222" s="423"/>
      <c r="F222" s="423"/>
      <c r="G222" s="423"/>
      <c r="H222" s="423"/>
      <c r="I222" s="423"/>
      <c r="J222" s="423"/>
    </row>
    <row r="223" spans="1:10" ht="12">
      <c r="A223" s="423"/>
      <c r="B223" s="423"/>
      <c r="C223" s="423"/>
      <c r="D223" s="423"/>
      <c r="E223" s="423"/>
      <c r="F223" s="423"/>
      <c r="G223" s="423"/>
      <c r="H223" s="423"/>
      <c r="I223" s="423"/>
      <c r="J223" s="423"/>
    </row>
    <row r="224" spans="1:10" ht="12">
      <c r="A224" s="423"/>
      <c r="B224" s="423"/>
      <c r="C224" s="423"/>
      <c r="D224" s="423"/>
      <c r="E224" s="423"/>
      <c r="F224" s="423"/>
      <c r="G224" s="423"/>
      <c r="H224" s="423"/>
      <c r="I224" s="423"/>
      <c r="J224" s="423"/>
    </row>
    <row r="225" spans="1:10" ht="12">
      <c r="A225" s="423"/>
      <c r="B225" s="423"/>
      <c r="C225" s="423"/>
      <c r="D225" s="423"/>
      <c r="E225" s="423"/>
      <c r="F225" s="423"/>
      <c r="G225" s="423"/>
      <c r="H225" s="423"/>
      <c r="I225" s="423"/>
      <c r="J225" s="423"/>
    </row>
    <row r="226" spans="1:10" ht="12">
      <c r="A226" s="423"/>
      <c r="B226" s="423"/>
      <c r="C226" s="423"/>
      <c r="D226" s="423"/>
      <c r="E226" s="423"/>
      <c r="F226" s="423"/>
      <c r="G226" s="423"/>
      <c r="H226" s="423"/>
      <c r="I226" s="423"/>
      <c r="J226" s="423"/>
    </row>
    <row r="227" spans="1:10" ht="12">
      <c r="A227" s="423"/>
      <c r="B227" s="423"/>
      <c r="C227" s="423"/>
      <c r="D227" s="423"/>
      <c r="E227" s="423"/>
      <c r="F227" s="423"/>
      <c r="G227" s="423"/>
      <c r="H227" s="423"/>
      <c r="I227" s="423"/>
      <c r="J227" s="423"/>
    </row>
    <row r="228" spans="1:10" ht="12">
      <c r="A228" s="423"/>
      <c r="B228" s="423"/>
      <c r="C228" s="423"/>
      <c r="D228" s="423"/>
      <c r="E228" s="423"/>
      <c r="F228" s="423"/>
      <c r="G228" s="423"/>
      <c r="H228" s="423"/>
      <c r="I228" s="423"/>
      <c r="J228" s="423"/>
    </row>
    <row r="229" spans="1:10" ht="12">
      <c r="A229" s="423"/>
      <c r="B229" s="423"/>
      <c r="C229" s="423"/>
      <c r="D229" s="423"/>
      <c r="E229" s="423"/>
      <c r="F229" s="423"/>
      <c r="G229" s="423"/>
      <c r="H229" s="423"/>
      <c r="I229" s="423"/>
      <c r="J229" s="423"/>
    </row>
    <row r="230" spans="1:10" ht="12">
      <c r="A230" s="423"/>
      <c r="B230" s="423"/>
      <c r="C230" s="423"/>
      <c r="D230" s="423"/>
      <c r="E230" s="423"/>
      <c r="F230" s="423"/>
      <c r="G230" s="423"/>
      <c r="H230" s="423"/>
      <c r="I230" s="423"/>
      <c r="J230" s="423"/>
    </row>
    <row r="231" spans="1:10" ht="12">
      <c r="A231" s="423"/>
      <c r="B231" s="423"/>
      <c r="C231" s="423"/>
      <c r="D231" s="423"/>
      <c r="E231" s="423"/>
      <c r="F231" s="423"/>
      <c r="G231" s="423"/>
      <c r="H231" s="423"/>
      <c r="I231" s="423"/>
      <c r="J231" s="423"/>
    </row>
    <row r="232" spans="1:10" ht="12">
      <c r="A232" s="423"/>
      <c r="B232" s="423"/>
      <c r="C232" s="423"/>
      <c r="D232" s="423"/>
      <c r="E232" s="423"/>
      <c r="F232" s="423"/>
      <c r="G232" s="423"/>
      <c r="H232" s="423"/>
      <c r="I232" s="423"/>
      <c r="J232" s="423"/>
    </row>
    <row r="233" spans="1:10" ht="12">
      <c r="A233" s="423"/>
      <c r="B233" s="423"/>
      <c r="C233" s="423"/>
      <c r="D233" s="423"/>
      <c r="E233" s="423"/>
      <c r="F233" s="423"/>
      <c r="G233" s="423"/>
      <c r="H233" s="423"/>
      <c r="I233" s="423"/>
      <c r="J233" s="423"/>
    </row>
    <row r="234" spans="1:10" ht="12">
      <c r="A234" s="452"/>
      <c r="B234" s="452"/>
      <c r="C234" s="452"/>
      <c r="D234" s="452"/>
      <c r="E234" s="452"/>
      <c r="F234" s="452"/>
      <c r="G234" s="452"/>
      <c r="H234" s="452"/>
      <c r="I234" s="452"/>
      <c r="J234" s="452"/>
    </row>
    <row r="235" spans="1:10" ht="12">
      <c r="A235" s="452"/>
      <c r="B235" s="452"/>
      <c r="C235" s="452"/>
      <c r="D235" s="452"/>
      <c r="E235" s="452"/>
      <c r="F235" s="452"/>
      <c r="G235" s="452"/>
      <c r="H235" s="452"/>
      <c r="I235" s="452"/>
      <c r="J235" s="452"/>
    </row>
    <row r="236" spans="1:10" ht="12">
      <c r="A236" s="452"/>
      <c r="B236" s="452"/>
      <c r="C236" s="452"/>
      <c r="D236" s="452"/>
      <c r="E236" s="452"/>
      <c r="F236" s="452"/>
      <c r="G236" s="452"/>
      <c r="H236" s="452"/>
      <c r="I236" s="452"/>
      <c r="J236" s="452"/>
    </row>
    <row r="237" spans="1:10" ht="12">
      <c r="A237" s="452"/>
      <c r="B237" s="452"/>
      <c r="C237" s="452"/>
      <c r="D237" s="452"/>
      <c r="E237" s="452"/>
      <c r="F237" s="452"/>
      <c r="G237" s="452"/>
      <c r="H237" s="452"/>
      <c r="I237" s="452"/>
      <c r="J237" s="452"/>
    </row>
    <row r="238" spans="1:10" ht="12">
      <c r="A238" s="452"/>
      <c r="B238" s="452"/>
      <c r="C238" s="452"/>
      <c r="D238" s="452"/>
      <c r="E238" s="452"/>
      <c r="F238" s="452"/>
      <c r="G238" s="452"/>
      <c r="H238" s="452"/>
      <c r="I238" s="452"/>
      <c r="J238" s="452"/>
    </row>
    <row r="239" spans="1:10" ht="12">
      <c r="A239" s="452"/>
      <c r="B239" s="452"/>
      <c r="C239" s="452"/>
      <c r="D239" s="452"/>
      <c r="E239" s="452"/>
      <c r="F239" s="452"/>
      <c r="G239" s="452"/>
      <c r="H239" s="452"/>
      <c r="I239" s="452"/>
      <c r="J239" s="452"/>
    </row>
    <row r="240" spans="1:10" ht="12">
      <c r="A240" s="452"/>
      <c r="B240" s="452"/>
      <c r="C240" s="452"/>
      <c r="D240" s="452"/>
      <c r="E240" s="452"/>
      <c r="F240" s="452"/>
      <c r="G240" s="452"/>
      <c r="H240" s="452"/>
      <c r="I240" s="452"/>
      <c r="J240" s="452"/>
    </row>
    <row r="241" spans="1:10" ht="12">
      <c r="A241" s="452"/>
      <c r="B241" s="452"/>
      <c r="C241" s="452"/>
      <c r="D241" s="452"/>
      <c r="E241" s="452"/>
      <c r="F241" s="452"/>
      <c r="G241" s="452"/>
      <c r="H241" s="452"/>
      <c r="I241" s="452"/>
      <c r="J241" s="452"/>
    </row>
    <row r="242" spans="1:10" ht="12">
      <c r="A242" s="452"/>
      <c r="B242" s="452"/>
      <c r="C242" s="452"/>
      <c r="D242" s="452"/>
      <c r="E242" s="452"/>
      <c r="F242" s="452"/>
      <c r="G242" s="452"/>
      <c r="H242" s="452"/>
      <c r="I242" s="452"/>
      <c r="J242" s="452"/>
    </row>
    <row r="243" spans="1:10" ht="12">
      <c r="A243" s="452"/>
      <c r="B243" s="452"/>
      <c r="C243" s="452"/>
      <c r="D243" s="452"/>
      <c r="E243" s="452"/>
      <c r="F243" s="452"/>
      <c r="G243" s="452"/>
      <c r="H243" s="452"/>
      <c r="I243" s="452"/>
      <c r="J243" s="452"/>
    </row>
    <row r="244" spans="1:10" ht="12">
      <c r="A244" s="452"/>
      <c r="B244" s="452"/>
      <c r="C244" s="452"/>
      <c r="D244" s="452"/>
      <c r="E244" s="452"/>
      <c r="F244" s="452"/>
      <c r="G244" s="452"/>
      <c r="H244" s="452"/>
      <c r="I244" s="452"/>
      <c r="J244" s="452"/>
    </row>
    <row r="245" spans="1:10" ht="12">
      <c r="A245" s="452"/>
      <c r="B245" s="452"/>
      <c r="C245" s="452"/>
      <c r="D245" s="452"/>
      <c r="E245" s="452"/>
      <c r="F245" s="452"/>
      <c r="G245" s="452"/>
      <c r="H245" s="452"/>
      <c r="I245" s="452"/>
      <c r="J245" s="452"/>
    </row>
    <row r="246" spans="1:10" ht="12">
      <c r="A246" s="452"/>
      <c r="B246" s="452"/>
      <c r="C246" s="452"/>
      <c r="D246" s="452"/>
      <c r="E246" s="452"/>
      <c r="F246" s="452"/>
      <c r="G246" s="452"/>
      <c r="H246" s="452"/>
      <c r="I246" s="452"/>
      <c r="J246" s="452"/>
    </row>
    <row r="247" spans="1:10" ht="12">
      <c r="A247" s="452"/>
      <c r="B247" s="452"/>
      <c r="C247" s="452"/>
      <c r="D247" s="452"/>
      <c r="E247" s="452"/>
      <c r="F247" s="452"/>
      <c r="G247" s="452"/>
      <c r="H247" s="452"/>
      <c r="I247" s="452"/>
      <c r="J247" s="452"/>
    </row>
    <row r="248" spans="1:10" ht="12">
      <c r="A248" s="452"/>
      <c r="B248" s="452"/>
      <c r="C248" s="452"/>
      <c r="D248" s="452"/>
      <c r="E248" s="452"/>
      <c r="F248" s="452"/>
      <c r="G248" s="452"/>
      <c r="H248" s="452"/>
      <c r="I248" s="452"/>
      <c r="J248" s="452"/>
    </row>
    <row r="249" spans="1:10" ht="12">
      <c r="A249" s="452"/>
      <c r="B249" s="452"/>
      <c r="C249" s="452"/>
      <c r="D249" s="452"/>
      <c r="E249" s="452"/>
      <c r="F249" s="452"/>
      <c r="G249" s="452"/>
      <c r="H249" s="452"/>
      <c r="I249" s="452"/>
      <c r="J249" s="452"/>
    </row>
    <row r="250" spans="1:10" ht="12">
      <c r="A250" s="452"/>
      <c r="B250" s="452"/>
      <c r="C250" s="452"/>
      <c r="D250" s="452"/>
      <c r="E250" s="452"/>
      <c r="F250" s="452"/>
      <c r="G250" s="452"/>
      <c r="H250" s="452"/>
      <c r="I250" s="452"/>
      <c r="J250" s="452"/>
    </row>
    <row r="251" spans="1:10" ht="12">
      <c r="A251" s="452"/>
      <c r="B251" s="452"/>
      <c r="C251" s="452"/>
      <c r="D251" s="452"/>
      <c r="E251" s="452"/>
      <c r="F251" s="452"/>
      <c r="G251" s="452"/>
      <c r="H251" s="452"/>
      <c r="I251" s="452"/>
      <c r="J251" s="452"/>
    </row>
    <row r="252" spans="1:10" ht="12">
      <c r="A252" s="452"/>
      <c r="B252" s="452"/>
      <c r="C252" s="452"/>
      <c r="D252" s="452"/>
      <c r="E252" s="452"/>
      <c r="F252" s="452"/>
      <c r="G252" s="452"/>
      <c r="H252" s="452"/>
      <c r="I252" s="452"/>
      <c r="J252" s="452"/>
    </row>
    <row r="253" spans="1:10" ht="12">
      <c r="A253" s="452"/>
      <c r="B253" s="452"/>
      <c r="C253" s="452"/>
      <c r="D253" s="452"/>
      <c r="E253" s="452"/>
      <c r="F253" s="452"/>
      <c r="G253" s="452"/>
      <c r="H253" s="452"/>
      <c r="I253" s="452"/>
      <c r="J253" s="452"/>
    </row>
    <row r="254" spans="1:10" ht="12">
      <c r="A254" s="452"/>
      <c r="B254" s="452"/>
      <c r="C254" s="452"/>
      <c r="D254" s="452"/>
      <c r="E254" s="452"/>
      <c r="F254" s="452"/>
      <c r="G254" s="452"/>
      <c r="H254" s="452"/>
      <c r="I254" s="452"/>
      <c r="J254" s="452"/>
    </row>
    <row r="255" spans="1:10" ht="12">
      <c r="A255" s="452"/>
      <c r="B255" s="452"/>
      <c r="C255" s="452"/>
      <c r="D255" s="452"/>
      <c r="E255" s="452"/>
      <c r="F255" s="452"/>
      <c r="G255" s="452"/>
      <c r="H255" s="452"/>
      <c r="I255" s="452"/>
      <c r="J255" s="452"/>
    </row>
    <row r="256" spans="1:10" ht="12">
      <c r="A256" s="452"/>
      <c r="B256" s="452"/>
      <c r="C256" s="452"/>
      <c r="D256" s="452"/>
      <c r="E256" s="452"/>
      <c r="F256" s="452"/>
      <c r="G256" s="452"/>
      <c r="H256" s="452"/>
      <c r="I256" s="452"/>
      <c r="J256" s="452"/>
    </row>
    <row r="257" spans="1:10" ht="12">
      <c r="A257" s="452"/>
      <c r="B257" s="452"/>
      <c r="C257" s="452"/>
      <c r="D257" s="452"/>
      <c r="E257" s="452"/>
      <c r="F257" s="452"/>
      <c r="G257" s="452"/>
      <c r="H257" s="452"/>
      <c r="I257" s="452"/>
      <c r="J257" s="452"/>
    </row>
    <row r="258" spans="1:10" ht="12">
      <c r="A258" s="452"/>
      <c r="B258" s="452"/>
      <c r="C258" s="452"/>
      <c r="D258" s="452"/>
      <c r="E258" s="452"/>
      <c r="F258" s="452"/>
      <c r="G258" s="452"/>
      <c r="H258" s="452"/>
      <c r="I258" s="452"/>
      <c r="J258" s="452"/>
    </row>
    <row r="259" spans="1:10" ht="12">
      <c r="A259" s="452"/>
      <c r="B259" s="452"/>
      <c r="C259" s="452"/>
      <c r="D259" s="452"/>
      <c r="E259" s="452"/>
      <c r="F259" s="452"/>
      <c r="G259" s="452"/>
      <c r="H259" s="452"/>
      <c r="I259" s="452"/>
      <c r="J259" s="452"/>
    </row>
    <row r="260" spans="1:10" ht="12">
      <c r="A260" s="452"/>
      <c r="B260" s="452"/>
      <c r="C260" s="452"/>
      <c r="D260" s="452"/>
      <c r="E260" s="452"/>
      <c r="F260" s="452"/>
      <c r="G260" s="452"/>
      <c r="H260" s="452"/>
      <c r="I260" s="452"/>
      <c r="J260" s="452"/>
    </row>
  </sheetData>
  <printOptions/>
  <pageMargins left="0.55" right="0.52" top="0.75" bottom="0.53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10" sqref="A10"/>
    </sheetView>
  </sheetViews>
  <sheetFormatPr defaultColWidth="9.33203125" defaultRowHeight="11.25"/>
  <cols>
    <col min="1" max="1" width="33.83203125" style="483" customWidth="1"/>
    <col min="2" max="2" width="13.33203125" style="483" customWidth="1"/>
    <col min="3" max="3" width="10.83203125" style="483" customWidth="1"/>
    <col min="4" max="4" width="13" style="483" customWidth="1"/>
    <col min="5" max="5" width="10.33203125" style="483" customWidth="1"/>
    <col min="6" max="6" width="12.16015625" style="483" customWidth="1"/>
    <col min="7" max="8" width="11.83203125" style="483" customWidth="1"/>
    <col min="9" max="16384" width="10.66015625" style="483" customWidth="1"/>
  </cols>
  <sheetData>
    <row r="1" ht="12">
      <c r="G1" s="484"/>
    </row>
    <row r="2" spans="1:8" ht="14.25">
      <c r="A2" s="485"/>
      <c r="B2" s="486" t="s">
        <v>646</v>
      </c>
      <c r="C2" s="485"/>
      <c r="D2" s="487"/>
      <c r="E2" s="488"/>
      <c r="F2" s="485"/>
      <c r="G2" s="484"/>
      <c r="H2" s="488" t="s">
        <v>647</v>
      </c>
    </row>
    <row r="3" spans="1:8" ht="15.75">
      <c r="A3" s="489" t="s">
        <v>648</v>
      </c>
      <c r="B3" s="485"/>
      <c r="C3" s="485"/>
      <c r="D3" s="485"/>
      <c r="E3" s="485"/>
      <c r="F3" s="485"/>
      <c r="G3" s="485"/>
      <c r="H3" s="485"/>
    </row>
    <row r="4" spans="1:8" ht="15.75">
      <c r="A4" s="489" t="s">
        <v>649</v>
      </c>
      <c r="B4" s="485"/>
      <c r="C4" s="485"/>
      <c r="D4" s="485"/>
      <c r="E4" s="485"/>
      <c r="F4" s="485"/>
      <c r="G4" s="485"/>
      <c r="H4" s="485"/>
    </row>
    <row r="5" spans="1:8" ht="18">
      <c r="A5" s="490"/>
      <c r="B5" s="485"/>
      <c r="C5" s="485"/>
      <c r="D5" s="487"/>
      <c r="E5" s="491"/>
      <c r="F5" s="492"/>
      <c r="G5" s="493"/>
      <c r="H5" s="493" t="s">
        <v>650</v>
      </c>
    </row>
    <row r="6" spans="1:8" ht="50.25" customHeight="1">
      <c r="A6" s="494" t="s">
        <v>651</v>
      </c>
      <c r="B6" s="494" t="s">
        <v>652</v>
      </c>
      <c r="C6" s="494" t="s">
        <v>653</v>
      </c>
      <c r="D6" s="494" t="s">
        <v>654</v>
      </c>
      <c r="E6" s="494" t="s">
        <v>655</v>
      </c>
      <c r="F6" s="494" t="s">
        <v>656</v>
      </c>
      <c r="G6" s="494" t="s">
        <v>657</v>
      </c>
      <c r="H6" s="494" t="s">
        <v>658</v>
      </c>
    </row>
    <row r="7" spans="1:8" ht="12">
      <c r="A7" s="495">
        <v>1</v>
      </c>
      <c r="B7" s="496">
        <v>2</v>
      </c>
      <c r="C7" s="497">
        <v>3</v>
      </c>
      <c r="D7" s="497">
        <v>4</v>
      </c>
      <c r="E7" s="497">
        <v>5</v>
      </c>
      <c r="F7" s="496">
        <v>6</v>
      </c>
      <c r="G7" s="495">
        <v>7</v>
      </c>
      <c r="H7" s="496">
        <v>8</v>
      </c>
    </row>
    <row r="8" spans="1:8" ht="16.5" customHeight="1">
      <c r="A8" s="498" t="s">
        <v>659</v>
      </c>
      <c r="B8" s="499">
        <f>SUM(B9+B17+B31)</f>
        <v>675843</v>
      </c>
      <c r="C8" s="500">
        <v>1.023</v>
      </c>
      <c r="D8" s="499">
        <f>SUM(D9+D17+D31)</f>
        <v>393615</v>
      </c>
      <c r="E8" s="501">
        <f aca="true" t="shared" si="0" ref="E8:E15">SUM(D8/B8)</f>
        <v>0.5824059729848501</v>
      </c>
      <c r="F8" s="499">
        <f>SUM(F9+F17+F31)</f>
        <v>54886</v>
      </c>
      <c r="G8" s="499">
        <f>SUM(D8-'[3]Sheet6'!D8)</f>
        <v>56005</v>
      </c>
      <c r="H8" s="500">
        <f aca="true" t="shared" si="1" ref="H8:H15">SUM(G8/F8)</f>
        <v>1.0203877127136245</v>
      </c>
    </row>
    <row r="9" spans="1:8" ht="12.75">
      <c r="A9" s="498" t="s">
        <v>660</v>
      </c>
      <c r="B9" s="499">
        <f>SUM(B10+B12)</f>
        <v>525223</v>
      </c>
      <c r="C9" s="500">
        <v>1.047</v>
      </c>
      <c r="D9" s="499">
        <f>SUM(D10+D12+D16)</f>
        <v>331259</v>
      </c>
      <c r="E9" s="502">
        <f t="shared" si="0"/>
        <v>0.6307016257856187</v>
      </c>
      <c r="F9" s="499">
        <f>SUM(F10+F12+F16)</f>
        <v>46564</v>
      </c>
      <c r="G9" s="499">
        <f>SUM(D9-'[3]Sheet6'!D9)</f>
        <v>45557</v>
      </c>
      <c r="H9" s="500">
        <f t="shared" si="1"/>
        <v>0.9783738510437248</v>
      </c>
    </row>
    <row r="10" spans="1:8" ht="12.75">
      <c r="A10" s="498" t="s">
        <v>661</v>
      </c>
      <c r="B10" s="499">
        <f>SUM(B11)</f>
        <v>82600</v>
      </c>
      <c r="C10" s="500">
        <v>1.193</v>
      </c>
      <c r="D10" s="499">
        <f>SUM(D11)</f>
        <v>60125</v>
      </c>
      <c r="E10" s="502">
        <f t="shared" si="0"/>
        <v>0.7279055690072639</v>
      </c>
      <c r="F10" s="499">
        <f>SUM(F11)</f>
        <v>8560</v>
      </c>
      <c r="G10" s="499">
        <f>SUM(D10-'[3]Sheet6'!D10)</f>
        <v>5812</v>
      </c>
      <c r="H10" s="500">
        <f t="shared" si="1"/>
        <v>0.6789719626168225</v>
      </c>
    </row>
    <row r="11" spans="1:8" ht="12">
      <c r="A11" s="503" t="s">
        <v>662</v>
      </c>
      <c r="B11" s="504">
        <v>82600</v>
      </c>
      <c r="C11" s="505">
        <v>1.193</v>
      </c>
      <c r="D11" s="504">
        <v>60125</v>
      </c>
      <c r="E11" s="506">
        <f t="shared" si="0"/>
        <v>0.7279055690072639</v>
      </c>
      <c r="F11" s="504">
        <v>8560</v>
      </c>
      <c r="G11" s="504">
        <f>SUM(D11-'[3]Sheet6'!D11)</f>
        <v>5812</v>
      </c>
      <c r="H11" s="505">
        <f t="shared" si="1"/>
        <v>0.6789719626168225</v>
      </c>
    </row>
    <row r="12" spans="1:8" ht="12.75">
      <c r="A12" s="498" t="s">
        <v>663</v>
      </c>
      <c r="B12" s="499">
        <f>SUM(B13+B14+B15+B16)</f>
        <v>442623</v>
      </c>
      <c r="C12" s="500">
        <v>1.013</v>
      </c>
      <c r="D12" s="499">
        <f>SUM(D13+D14+D15)</f>
        <v>268101</v>
      </c>
      <c r="E12" s="502">
        <f t="shared" si="0"/>
        <v>0.6057095993656001</v>
      </c>
      <c r="F12" s="499">
        <f>SUM(F13+F14+F15)</f>
        <v>38004</v>
      </c>
      <c r="G12" s="499">
        <f>SUM(D12-'[3]Sheet6'!D12)</f>
        <v>39667</v>
      </c>
      <c r="H12" s="500">
        <f t="shared" si="1"/>
        <v>1.0437585517313968</v>
      </c>
    </row>
    <row r="13" spans="1:8" ht="12">
      <c r="A13" s="503" t="s">
        <v>664</v>
      </c>
      <c r="B13" s="504">
        <v>318473</v>
      </c>
      <c r="C13" s="505">
        <v>1</v>
      </c>
      <c r="D13" s="504">
        <v>186322</v>
      </c>
      <c r="E13" s="506">
        <f t="shared" si="0"/>
        <v>0.5850480260493041</v>
      </c>
      <c r="F13" s="504">
        <v>26650</v>
      </c>
      <c r="G13" s="504">
        <f>SUM(D13-'[3]Sheet6'!D13)</f>
        <v>26464</v>
      </c>
      <c r="H13" s="505">
        <f t="shared" si="1"/>
        <v>0.9930206378986867</v>
      </c>
    </row>
    <row r="14" spans="1:8" ht="12">
      <c r="A14" s="503" t="s">
        <v>665</v>
      </c>
      <c r="B14" s="504">
        <v>103350</v>
      </c>
      <c r="C14" s="505">
        <v>1.057</v>
      </c>
      <c r="D14" s="507">
        <v>69789</v>
      </c>
      <c r="E14" s="506">
        <f t="shared" si="0"/>
        <v>0.6752685050798258</v>
      </c>
      <c r="F14" s="507">
        <v>9624</v>
      </c>
      <c r="G14" s="504">
        <f>SUM(D14-'[3]Sheet6'!D14)</f>
        <v>11457</v>
      </c>
      <c r="H14" s="505">
        <f t="shared" si="1"/>
        <v>1.1904613466334164</v>
      </c>
    </row>
    <row r="15" spans="1:8" ht="12">
      <c r="A15" s="508" t="s">
        <v>666</v>
      </c>
      <c r="B15" s="504">
        <v>20800</v>
      </c>
      <c r="C15" s="505">
        <v>1</v>
      </c>
      <c r="D15" s="507">
        <v>11990</v>
      </c>
      <c r="E15" s="506">
        <f t="shared" si="0"/>
        <v>0.5764423076923076</v>
      </c>
      <c r="F15" s="507">
        <v>1730</v>
      </c>
      <c r="G15" s="504">
        <f>SUM(D15-'[3]Sheet6'!D15)</f>
        <v>1746</v>
      </c>
      <c r="H15" s="505">
        <f t="shared" si="1"/>
        <v>1.0092485549132948</v>
      </c>
    </row>
    <row r="16" spans="1:8" ht="23.25" customHeight="1">
      <c r="A16" s="509" t="s">
        <v>667</v>
      </c>
      <c r="B16" s="499"/>
      <c r="C16" s="500"/>
      <c r="D16" s="510">
        <v>3033</v>
      </c>
      <c r="E16" s="502"/>
      <c r="F16" s="510"/>
      <c r="G16" s="499">
        <f>SUM(D16-'[3]Sheet6'!D16)</f>
        <v>78</v>
      </c>
      <c r="H16" s="500"/>
    </row>
    <row r="17" spans="1:8" ht="12.75">
      <c r="A17" s="498" t="s">
        <v>668</v>
      </c>
      <c r="B17" s="499">
        <f>SUM(B18+B19+B20+B21+B22+B23+B24+B25+B27+B28)</f>
        <v>75714</v>
      </c>
      <c r="C17" s="500">
        <v>0.973</v>
      </c>
      <c r="D17" s="499">
        <f>SUM(D18+D19+D20+D21+D22+D23+D24+D25+D27+D28)</f>
        <v>23994</v>
      </c>
      <c r="E17" s="502">
        <f aca="true" t="shared" si="2" ref="E17:E32">SUM(D17/B17)</f>
        <v>0.3169030826531421</v>
      </c>
      <c r="F17" s="499">
        <f>SUM(F18+F19+F20+F21+F22+F23+F24+F25+F27+F28)</f>
        <v>3055</v>
      </c>
      <c r="G17" s="499">
        <f>SUM(D17-'[3]Sheet6'!D17)</f>
        <v>4133</v>
      </c>
      <c r="H17" s="500">
        <f>SUM(G17/F17)</f>
        <v>1.3528641571194762</v>
      </c>
    </row>
    <row r="18" spans="1:8" ht="12">
      <c r="A18" s="508" t="s">
        <v>669</v>
      </c>
      <c r="B18" s="504">
        <v>2901</v>
      </c>
      <c r="C18" s="505">
        <v>0</v>
      </c>
      <c r="D18" s="507"/>
      <c r="E18" s="506">
        <f t="shared" si="2"/>
        <v>0</v>
      </c>
      <c r="F18" s="507">
        <v>0</v>
      </c>
      <c r="G18" s="504">
        <f>SUM(D18-'[3]Sheet6'!D18)</f>
        <v>0</v>
      </c>
      <c r="H18" s="505">
        <v>0</v>
      </c>
    </row>
    <row r="19" spans="1:8" ht="12">
      <c r="A19" s="511" t="s">
        <v>670</v>
      </c>
      <c r="B19" s="504">
        <v>2400</v>
      </c>
      <c r="C19" s="505">
        <v>1</v>
      </c>
      <c r="D19" s="507">
        <v>1821</v>
      </c>
      <c r="E19" s="506">
        <f t="shared" si="2"/>
        <v>0.75875</v>
      </c>
      <c r="F19" s="507">
        <v>110</v>
      </c>
      <c r="G19" s="504">
        <f>SUM(D19-'[3]Sheet6'!D19)</f>
        <v>-122</v>
      </c>
      <c r="H19" s="505">
        <v>0</v>
      </c>
    </row>
    <row r="20" spans="1:8" ht="12">
      <c r="A20" s="503" t="s">
        <v>671</v>
      </c>
      <c r="B20" s="504">
        <v>7820</v>
      </c>
      <c r="C20" s="505">
        <v>0.91</v>
      </c>
      <c r="D20" s="507">
        <v>2982</v>
      </c>
      <c r="E20" s="506">
        <f t="shared" si="2"/>
        <v>0.3813299232736573</v>
      </c>
      <c r="F20" s="507">
        <v>390</v>
      </c>
      <c r="G20" s="504">
        <f>SUM(D20-'[3]Sheet6'!D20)</f>
        <v>438</v>
      </c>
      <c r="H20" s="505">
        <f aca="true" t="shared" si="3" ref="H20:H27">SUM(G20/F20)</f>
        <v>1.123076923076923</v>
      </c>
    </row>
    <row r="21" spans="1:8" ht="22.5">
      <c r="A21" s="511" t="s">
        <v>672</v>
      </c>
      <c r="B21" s="504">
        <v>8500</v>
      </c>
      <c r="C21" s="505">
        <v>1.195</v>
      </c>
      <c r="D21" s="507">
        <v>6125</v>
      </c>
      <c r="E21" s="506">
        <f t="shared" si="2"/>
        <v>0.7205882352941176</v>
      </c>
      <c r="F21" s="507">
        <v>745</v>
      </c>
      <c r="G21" s="504">
        <f>SUM(D21-'[3]Sheet6'!D21)</f>
        <v>944</v>
      </c>
      <c r="H21" s="505">
        <f t="shared" si="3"/>
        <v>1.2671140939597316</v>
      </c>
    </row>
    <row r="22" spans="1:8" ht="32.25" customHeight="1">
      <c r="A22" s="511" t="s">
        <v>673</v>
      </c>
      <c r="B22" s="504">
        <v>1280</v>
      </c>
      <c r="C22" s="505">
        <v>1.171</v>
      </c>
      <c r="D22" s="507">
        <v>1040</v>
      </c>
      <c r="E22" s="506">
        <f t="shared" si="2"/>
        <v>0.8125</v>
      </c>
      <c r="F22" s="507">
        <v>100</v>
      </c>
      <c r="G22" s="504">
        <f>SUM(D22-'[3]Sheet6'!D22)</f>
        <v>111</v>
      </c>
      <c r="H22" s="505">
        <f t="shared" si="3"/>
        <v>1.11</v>
      </c>
    </row>
    <row r="23" spans="1:8" ht="22.5">
      <c r="A23" s="511" t="s">
        <v>674</v>
      </c>
      <c r="B23" s="504">
        <v>100</v>
      </c>
      <c r="C23" s="505">
        <v>3.96</v>
      </c>
      <c r="D23" s="507">
        <v>396</v>
      </c>
      <c r="E23" s="506">
        <f t="shared" si="2"/>
        <v>3.96</v>
      </c>
      <c r="F23" s="507">
        <v>6</v>
      </c>
      <c r="G23" s="504">
        <f>SUM(D23-'[3]Sheet6'!D23)</f>
        <v>40</v>
      </c>
      <c r="H23" s="505">
        <f t="shared" si="3"/>
        <v>6.666666666666667</v>
      </c>
    </row>
    <row r="24" spans="1:8" ht="12">
      <c r="A24" s="503" t="s">
        <v>675</v>
      </c>
      <c r="B24" s="504">
        <v>5900</v>
      </c>
      <c r="C24" s="505">
        <v>0.824</v>
      </c>
      <c r="D24" s="507">
        <v>2719</v>
      </c>
      <c r="E24" s="506">
        <f t="shared" si="2"/>
        <v>0.46084745762711865</v>
      </c>
      <c r="F24" s="507">
        <v>400</v>
      </c>
      <c r="G24" s="504">
        <f>SUM(D24-'[3]Sheet6'!D24)</f>
        <v>426</v>
      </c>
      <c r="H24" s="505">
        <f t="shared" si="3"/>
        <v>1.065</v>
      </c>
    </row>
    <row r="25" spans="1:8" ht="12">
      <c r="A25" s="503" t="s">
        <v>676</v>
      </c>
      <c r="B25" s="504">
        <v>2850</v>
      </c>
      <c r="C25" s="505">
        <v>1.847</v>
      </c>
      <c r="D25" s="507">
        <v>4749</v>
      </c>
      <c r="E25" s="506">
        <f t="shared" si="2"/>
        <v>1.6663157894736842</v>
      </c>
      <c r="F25" s="507">
        <v>304</v>
      </c>
      <c r="G25" s="504">
        <f>SUM(D25-'[3]Sheet6'!D25)</f>
        <v>1285</v>
      </c>
      <c r="H25" s="505">
        <f t="shared" si="3"/>
        <v>4.2269736842105265</v>
      </c>
    </row>
    <row r="26" spans="1:8" ht="33" customHeight="1">
      <c r="A26" s="512" t="s">
        <v>677</v>
      </c>
      <c r="B26" s="513">
        <v>1300</v>
      </c>
      <c r="C26" s="514">
        <v>1</v>
      </c>
      <c r="D26" s="513">
        <v>800</v>
      </c>
      <c r="E26" s="515">
        <f t="shared" si="2"/>
        <v>0.6153846153846154</v>
      </c>
      <c r="F26" s="513">
        <v>104</v>
      </c>
      <c r="G26" s="513">
        <f>SUM(D26-'[3]Sheet6'!D26)</f>
        <v>101</v>
      </c>
      <c r="H26" s="514">
        <f t="shared" si="3"/>
        <v>0.9711538461538461</v>
      </c>
    </row>
    <row r="27" spans="1:8" ht="18.75" customHeight="1">
      <c r="A27" s="516" t="s">
        <v>678</v>
      </c>
      <c r="B27" s="504">
        <v>42241</v>
      </c>
      <c r="C27" s="505">
        <v>1</v>
      </c>
      <c r="D27" s="507">
        <v>2400</v>
      </c>
      <c r="E27" s="506">
        <f t="shared" si="2"/>
        <v>0.05681683672261547</v>
      </c>
      <c r="F27" s="507">
        <v>1000</v>
      </c>
      <c r="G27" s="504">
        <f>SUM(D27-'[3]Sheet6'!D27)</f>
        <v>1000</v>
      </c>
      <c r="H27" s="505">
        <f t="shared" si="3"/>
        <v>1</v>
      </c>
    </row>
    <row r="28" spans="1:8" ht="12">
      <c r="A28" s="517" t="s">
        <v>679</v>
      </c>
      <c r="B28" s="504">
        <v>1722</v>
      </c>
      <c r="C28" s="505">
        <v>1.039</v>
      </c>
      <c r="D28" s="504">
        <f>SUM(D29+D30)</f>
        <v>1762</v>
      </c>
      <c r="E28" s="506">
        <f t="shared" si="2"/>
        <v>1.0232288037166086</v>
      </c>
      <c r="F28" s="504">
        <v>0</v>
      </c>
      <c r="G28" s="504">
        <f>SUM(D28-'[3]Sheet6'!D28)</f>
        <v>11</v>
      </c>
      <c r="H28" s="505">
        <v>0</v>
      </c>
    </row>
    <row r="29" spans="1:8" ht="23.25" customHeight="1">
      <c r="A29" s="512" t="s">
        <v>680</v>
      </c>
      <c r="B29" s="513">
        <v>1422</v>
      </c>
      <c r="C29" s="514">
        <v>1.047</v>
      </c>
      <c r="D29" s="513">
        <v>1490</v>
      </c>
      <c r="E29" s="515">
        <f t="shared" si="2"/>
        <v>1.0478199718706047</v>
      </c>
      <c r="F29" s="513">
        <v>0</v>
      </c>
      <c r="G29" s="513">
        <f>SUM(D29-'[3]Sheet6'!D29)</f>
        <v>0</v>
      </c>
      <c r="H29" s="514">
        <v>0</v>
      </c>
    </row>
    <row r="30" spans="1:8" ht="33.75" customHeight="1">
      <c r="A30" s="512" t="s">
        <v>681</v>
      </c>
      <c r="B30" s="513">
        <v>300</v>
      </c>
      <c r="C30" s="514">
        <v>1</v>
      </c>
      <c r="D30" s="513">
        <v>272</v>
      </c>
      <c r="E30" s="515">
        <f t="shared" si="2"/>
        <v>0.9066666666666666</v>
      </c>
      <c r="F30" s="513">
        <v>0</v>
      </c>
      <c r="G30" s="513">
        <f>SUM(D30-'[3]Sheet6'!D30)</f>
        <v>11</v>
      </c>
      <c r="H30" s="514">
        <v>0</v>
      </c>
    </row>
    <row r="31" spans="1:8" ht="17.25" customHeight="1">
      <c r="A31" s="518" t="s">
        <v>682</v>
      </c>
      <c r="B31" s="499">
        <f>SUM(B32)</f>
        <v>74906</v>
      </c>
      <c r="C31" s="500">
        <v>0.882</v>
      </c>
      <c r="D31" s="499">
        <f>SUM(D32)</f>
        <v>38362</v>
      </c>
      <c r="E31" s="502">
        <f t="shared" si="2"/>
        <v>0.5121352094625263</v>
      </c>
      <c r="F31" s="499">
        <v>5267</v>
      </c>
      <c r="G31" s="499">
        <f>SUM(D31-'[3]Sheet6'!D31)</f>
        <v>6315</v>
      </c>
      <c r="H31" s="500">
        <f>SUM(G31/F31)</f>
        <v>1.1989747484336435</v>
      </c>
    </row>
    <row r="32" spans="1:8" ht="32.25" customHeight="1">
      <c r="A32" s="511" t="s">
        <v>683</v>
      </c>
      <c r="B32" s="504">
        <v>74906</v>
      </c>
      <c r="C32" s="505">
        <v>0.882</v>
      </c>
      <c r="D32" s="504">
        <v>38362</v>
      </c>
      <c r="E32" s="506">
        <f t="shared" si="2"/>
        <v>0.5121352094625263</v>
      </c>
      <c r="F32" s="504">
        <v>5267</v>
      </c>
      <c r="G32" s="504">
        <f>SUM(D32-'[3]Sheet6'!D32)</f>
        <v>6315</v>
      </c>
      <c r="H32" s="505">
        <f>SUM(G32/F32)</f>
        <v>1.1989747484336435</v>
      </c>
    </row>
    <row r="33" spans="1:8" ht="12">
      <c r="A33" s="519" t="s">
        <v>684</v>
      </c>
      <c r="B33" s="520"/>
      <c r="C33" s="521"/>
      <c r="D33" s="520"/>
      <c r="E33" s="522"/>
      <c r="F33" s="520"/>
      <c r="G33" s="520"/>
      <c r="H33" s="521"/>
    </row>
    <row r="34" spans="1:8" ht="12">
      <c r="A34" s="523" t="s">
        <v>685</v>
      </c>
      <c r="B34" s="520"/>
      <c r="C34" s="521"/>
      <c r="D34" s="520"/>
      <c r="E34" s="522"/>
      <c r="F34" s="520"/>
      <c r="G34" s="520"/>
      <c r="H34" s="521"/>
    </row>
    <row r="35" spans="1:8" ht="12">
      <c r="A35" s="523"/>
      <c r="B35" s="520"/>
      <c r="C35" s="521"/>
      <c r="D35" s="520"/>
      <c r="E35" s="522"/>
      <c r="F35" s="520"/>
      <c r="G35" s="520"/>
      <c r="H35" s="521"/>
    </row>
    <row r="36" spans="1:8" ht="12">
      <c r="A36" s="523"/>
      <c r="B36" s="520"/>
      <c r="C36" s="521"/>
      <c r="D36" s="520"/>
      <c r="E36" s="522"/>
      <c r="F36" s="520"/>
      <c r="G36" s="520"/>
      <c r="H36" s="521"/>
    </row>
    <row r="37" spans="1:8" ht="12">
      <c r="A37" s="523"/>
      <c r="B37" s="520"/>
      <c r="C37" s="521"/>
      <c r="D37" s="520"/>
      <c r="E37" s="522"/>
      <c r="F37" s="520"/>
      <c r="G37" s="520"/>
      <c r="H37" s="521"/>
    </row>
    <row r="38" spans="1:8" ht="12">
      <c r="A38" s="523"/>
      <c r="B38" s="520"/>
      <c r="C38" s="521"/>
      <c r="D38" s="520"/>
      <c r="E38" s="522"/>
      <c r="F38" s="520"/>
      <c r="G38" s="520"/>
      <c r="H38" s="521"/>
    </row>
    <row r="39" spans="1:8" ht="12">
      <c r="A39" s="523"/>
      <c r="B39" s="520"/>
      <c r="C39" s="521"/>
      <c r="D39" s="520"/>
      <c r="E39" s="522"/>
      <c r="F39" s="520"/>
      <c r="G39" s="520"/>
      <c r="H39" s="521"/>
    </row>
    <row r="40" spans="1:8" ht="12">
      <c r="A40" s="523"/>
      <c r="B40" s="520"/>
      <c r="C40" s="521"/>
      <c r="D40" s="520"/>
      <c r="E40" s="522"/>
      <c r="F40" s="520"/>
      <c r="G40" s="520"/>
      <c r="H40" s="521"/>
    </row>
    <row r="41" spans="1:8" ht="12.75">
      <c r="A41" s="524"/>
      <c r="B41" s="525"/>
      <c r="C41" s="526"/>
      <c r="D41" s="526"/>
      <c r="E41" s="527"/>
      <c r="F41" s="526"/>
      <c r="G41" s="485"/>
      <c r="H41" s="485"/>
    </row>
    <row r="42" spans="1:8" ht="12">
      <c r="A42" s="485" t="s">
        <v>686</v>
      </c>
      <c r="B42" s="528"/>
      <c r="C42" s="529"/>
      <c r="D42" s="529"/>
      <c r="E42" s="530" t="s">
        <v>56</v>
      </c>
      <c r="F42" s="531"/>
      <c r="G42" s="532"/>
      <c r="H42" s="532"/>
    </row>
    <row r="43" spans="1:8" ht="12">
      <c r="A43" s="532"/>
      <c r="B43" s="533"/>
      <c r="C43" s="529"/>
      <c r="D43" s="534"/>
      <c r="E43" s="535"/>
      <c r="F43" s="531"/>
      <c r="G43" s="532"/>
      <c r="H43" s="532"/>
    </row>
    <row r="44" spans="1:8" ht="12">
      <c r="A44" s="485"/>
      <c r="B44" s="528"/>
      <c r="C44" s="529"/>
      <c r="D44" s="529"/>
      <c r="E44" s="530"/>
      <c r="F44" s="531"/>
      <c r="G44" s="532"/>
      <c r="H44" s="532"/>
    </row>
    <row r="45" spans="1:8" ht="12">
      <c r="A45" s="485"/>
      <c r="B45" s="528"/>
      <c r="C45" s="529"/>
      <c r="D45" s="529"/>
      <c r="E45" s="530"/>
      <c r="F45" s="531"/>
      <c r="G45" s="532"/>
      <c r="H45" s="532"/>
    </row>
    <row r="46" spans="1:8" ht="12">
      <c r="A46" s="485"/>
      <c r="B46" s="528"/>
      <c r="C46" s="529"/>
      <c r="D46" s="529"/>
      <c r="E46" s="530"/>
      <c r="F46" s="531"/>
      <c r="G46" s="532"/>
      <c r="H46" s="532"/>
    </row>
    <row r="47" spans="1:8" ht="14.25">
      <c r="A47" s="487"/>
      <c r="B47" s="536"/>
      <c r="C47" s="529"/>
      <c r="D47" s="537"/>
      <c r="E47" s="530"/>
      <c r="F47" s="538"/>
      <c r="G47" s="485"/>
      <c r="H47" s="485"/>
    </row>
    <row r="48" spans="1:8" ht="12">
      <c r="A48" s="485" t="s">
        <v>687</v>
      </c>
      <c r="B48" s="529"/>
      <c r="C48" s="529"/>
      <c r="D48" s="529"/>
      <c r="E48" s="485"/>
      <c r="F48" s="529"/>
      <c r="G48" s="485"/>
      <c r="H48" s="485"/>
    </row>
    <row r="49" spans="1:8" ht="12">
      <c r="A49" s="485" t="s">
        <v>58</v>
      </c>
      <c r="B49" s="485"/>
      <c r="C49" s="485"/>
      <c r="D49" s="485"/>
      <c r="E49" s="485"/>
      <c r="F49" s="485"/>
      <c r="G49" s="485"/>
      <c r="H49" s="485"/>
    </row>
  </sheetData>
  <printOptions/>
  <pageMargins left="0.55" right="0.58" top="0.25" bottom="0.21" header="0.25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5"/>
  <sheetViews>
    <sheetView workbookViewId="0" topLeftCell="A1">
      <selection activeCell="A10" sqref="A10"/>
    </sheetView>
  </sheetViews>
  <sheetFormatPr defaultColWidth="9.33203125" defaultRowHeight="11.25"/>
  <cols>
    <col min="1" max="1" width="29" style="539" customWidth="1"/>
    <col min="2" max="2" width="11.66015625" style="539" customWidth="1"/>
    <col min="3" max="3" width="11" style="539" customWidth="1"/>
    <col min="4" max="4" width="12.16015625" style="539" customWidth="1"/>
    <col min="5" max="5" width="9.66015625" style="539" customWidth="1"/>
    <col min="6" max="6" width="11.66015625" style="539" customWidth="1"/>
    <col min="7" max="7" width="12.66015625" style="539" customWidth="1"/>
    <col min="8" max="8" width="11.5" style="539" customWidth="1"/>
    <col min="9" max="9" width="12.83203125" style="539" customWidth="1"/>
    <col min="10" max="16384" width="10.66015625" style="539" customWidth="1"/>
  </cols>
  <sheetData>
    <row r="1" spans="1:16" s="541" customFormat="1" ht="12">
      <c r="A1" s="539"/>
      <c r="B1" s="539"/>
      <c r="C1" s="539"/>
      <c r="D1" s="539"/>
      <c r="E1" s="539"/>
      <c r="F1" s="539"/>
      <c r="G1" s="539"/>
      <c r="H1" s="540"/>
      <c r="I1" s="539"/>
      <c r="J1" s="539"/>
      <c r="K1" s="539"/>
      <c r="L1" s="539"/>
      <c r="M1" s="539"/>
      <c r="N1" s="539"/>
      <c r="O1" s="539"/>
      <c r="P1" s="539"/>
    </row>
    <row r="2" spans="1:16" s="541" customFormat="1" ht="12">
      <c r="A2" s="539"/>
      <c r="B2" s="539"/>
      <c r="C2" s="539"/>
      <c r="D2" s="539"/>
      <c r="E2" s="539"/>
      <c r="F2" s="539"/>
      <c r="G2" s="539"/>
      <c r="H2" s="540"/>
      <c r="I2" s="539"/>
      <c r="J2" s="539"/>
      <c r="K2" s="539"/>
      <c r="L2" s="539"/>
      <c r="M2" s="539"/>
      <c r="N2" s="539"/>
      <c r="O2" s="539"/>
      <c r="P2" s="539"/>
    </row>
    <row r="3" spans="1:16" s="541" customFormat="1" ht="12.75">
      <c r="A3" s="542"/>
      <c r="B3" s="543" t="s">
        <v>688</v>
      </c>
      <c r="C3" s="542"/>
      <c r="D3" s="543"/>
      <c r="E3" s="543"/>
      <c r="F3" s="542"/>
      <c r="G3" s="542"/>
      <c r="H3" s="543"/>
      <c r="I3" s="543" t="s">
        <v>689</v>
      </c>
      <c r="J3" s="539"/>
      <c r="K3" s="539"/>
      <c r="L3" s="539"/>
      <c r="M3" s="539"/>
      <c r="N3" s="539"/>
      <c r="O3" s="539"/>
      <c r="P3" s="539"/>
    </row>
    <row r="4" spans="1:16" s="541" customFormat="1" ht="15.75">
      <c r="A4" s="544" t="s">
        <v>690</v>
      </c>
      <c r="B4" s="542"/>
      <c r="C4" s="542"/>
      <c r="D4" s="542"/>
      <c r="E4" s="542"/>
      <c r="F4" s="542"/>
      <c r="G4" s="542"/>
      <c r="H4" s="542"/>
      <c r="I4" s="542"/>
      <c r="J4" s="539"/>
      <c r="K4" s="539"/>
      <c r="L4" s="539"/>
      <c r="M4" s="539"/>
      <c r="N4" s="539"/>
      <c r="O4" s="539"/>
      <c r="P4" s="539"/>
    </row>
    <row r="5" spans="1:16" s="541" customFormat="1" ht="15.75">
      <c r="A5" s="544" t="s">
        <v>691</v>
      </c>
      <c r="B5" s="542"/>
      <c r="C5" s="542"/>
      <c r="D5" s="542"/>
      <c r="E5" s="542"/>
      <c r="F5" s="542"/>
      <c r="G5" s="542"/>
      <c r="H5" s="542"/>
      <c r="I5" s="542"/>
      <c r="J5" s="539"/>
      <c r="K5" s="539"/>
      <c r="L5" s="539"/>
      <c r="M5" s="539"/>
      <c r="N5" s="539"/>
      <c r="O5" s="539"/>
      <c r="P5" s="539"/>
    </row>
    <row r="6" spans="1:16" s="541" customFormat="1" ht="15.75">
      <c r="A6" s="544"/>
      <c r="B6" s="542"/>
      <c r="C6" s="542"/>
      <c r="D6" s="542"/>
      <c r="E6" s="542"/>
      <c r="F6" s="542"/>
      <c r="G6" s="542"/>
      <c r="H6" s="542"/>
      <c r="I6" s="542"/>
      <c r="J6" s="539"/>
      <c r="K6" s="539"/>
      <c r="L6" s="539"/>
      <c r="M6" s="539"/>
      <c r="N6" s="539"/>
      <c r="O6" s="539"/>
      <c r="P6" s="539"/>
    </row>
    <row r="7" spans="1:16" s="548" customFormat="1" ht="14.25">
      <c r="A7" s="542"/>
      <c r="B7" s="542"/>
      <c r="C7" s="542"/>
      <c r="D7" s="545"/>
      <c r="E7" s="546"/>
      <c r="F7" s="542"/>
      <c r="G7" s="542"/>
      <c r="H7" s="547"/>
      <c r="I7" s="547" t="s">
        <v>4</v>
      </c>
      <c r="J7" s="539"/>
      <c r="K7" s="539"/>
      <c r="L7" s="539"/>
      <c r="M7" s="539"/>
      <c r="N7" s="539"/>
      <c r="O7" s="539"/>
      <c r="P7" s="539"/>
    </row>
    <row r="8" spans="1:16" s="550" customFormat="1" ht="75.75" customHeight="1">
      <c r="A8" s="549" t="s">
        <v>5</v>
      </c>
      <c r="B8" s="549" t="s">
        <v>556</v>
      </c>
      <c r="C8" s="549" t="s">
        <v>38</v>
      </c>
      <c r="D8" s="549" t="s">
        <v>8</v>
      </c>
      <c r="E8" s="549" t="s">
        <v>692</v>
      </c>
      <c r="F8" s="549" t="s">
        <v>693</v>
      </c>
      <c r="G8" s="549" t="s">
        <v>694</v>
      </c>
      <c r="H8" s="549" t="s">
        <v>12</v>
      </c>
      <c r="I8" s="549" t="s">
        <v>695</v>
      </c>
      <c r="J8" s="539"/>
      <c r="K8" s="539"/>
      <c r="L8" s="539"/>
      <c r="M8" s="539"/>
      <c r="N8" s="539"/>
      <c r="O8" s="539"/>
      <c r="P8" s="539"/>
    </row>
    <row r="9" spans="1:16" s="550" customFormat="1" ht="12">
      <c r="A9" s="549">
        <v>1</v>
      </c>
      <c r="B9" s="549">
        <v>2</v>
      </c>
      <c r="C9" s="549">
        <v>3</v>
      </c>
      <c r="D9" s="549">
        <v>4</v>
      </c>
      <c r="E9" s="549">
        <v>5</v>
      </c>
      <c r="F9" s="549">
        <v>6</v>
      </c>
      <c r="G9" s="551">
        <v>7</v>
      </c>
      <c r="H9" s="551">
        <v>8</v>
      </c>
      <c r="I9" s="551">
        <v>9</v>
      </c>
      <c r="J9" s="539"/>
      <c r="K9" s="539"/>
      <c r="L9" s="539"/>
      <c r="M9" s="539"/>
      <c r="N9" s="539"/>
      <c r="O9" s="539"/>
      <c r="P9" s="539"/>
    </row>
    <row r="10" spans="1:16" s="550" customFormat="1" ht="17.25" customHeight="1">
      <c r="A10" s="552" t="s">
        <v>696</v>
      </c>
      <c r="B10" s="553">
        <f>SUM(B11+B12)</f>
        <v>679293</v>
      </c>
      <c r="C10" s="553">
        <f>SUM(C11+C12)</f>
        <v>386527</v>
      </c>
      <c r="D10" s="553">
        <f>SUM(D11+D12)</f>
        <v>350475</v>
      </c>
      <c r="E10" s="554">
        <f aca="true" t="shared" si="0" ref="E10:E51">SUM(D10/B10)</f>
        <v>0.5159408384894294</v>
      </c>
      <c r="F10" s="554">
        <f aca="true" t="shared" si="1" ref="F10:F51">SUM(D10/C10)</f>
        <v>0.9067283786126196</v>
      </c>
      <c r="G10" s="553">
        <f>SUM(G11+G12)</f>
        <v>56711</v>
      </c>
      <c r="H10" s="553">
        <f>SUM(H11+H12)</f>
        <v>49656</v>
      </c>
      <c r="I10" s="554">
        <f>SUM(H10/G10)</f>
        <v>0.8755973267972704</v>
      </c>
      <c r="J10" s="539"/>
      <c r="K10" s="539"/>
      <c r="L10" s="539"/>
      <c r="M10" s="539"/>
      <c r="N10" s="539"/>
      <c r="O10" s="539"/>
      <c r="P10" s="539"/>
    </row>
    <row r="11" spans="1:16" s="550" customFormat="1" ht="12">
      <c r="A11" s="555" t="s">
        <v>697</v>
      </c>
      <c r="B11" s="556">
        <f>SUM(B14+B17+B20+B23+B26+B29+B32+B35+B38+B41+B44+B47+B50+B55+B58+B61+B64+B67+B70+B73+B76+B79+B81+B83+B86+B88+B91)</f>
        <v>618461</v>
      </c>
      <c r="C11" s="556">
        <f>SUM(C14+C17+C20+C23+C26+C29+C32+C35+C38+C41+C44+C47+C50+C55+C58+C61+C64+C67+C70+C73+C76+C79+C81+C83+C86+C88+C91)</f>
        <v>351626</v>
      </c>
      <c r="D11" s="556">
        <f>SUM(D14+D17+D23+D26+D20+D29+D32+D35+D38+D41+D44+D47+D50+D55+D58+D61+D64+D67+D70+D73+D76+D79+D81+D83+D86+D88+D91)</f>
        <v>324008</v>
      </c>
      <c r="E11" s="557">
        <f t="shared" si="0"/>
        <v>0.5238939884649153</v>
      </c>
      <c r="F11" s="557">
        <f t="shared" si="1"/>
        <v>0.9214563200673442</v>
      </c>
      <c r="G11" s="556">
        <f>SUM(G14+G17+G20+G23+G26+G29+G32+G35+G38+G41+G44+G47+G50+G55+G58+G61+G64+G67+G70+G73+G76+G79+G81+G83+G86+G88+G91)</f>
        <v>49967</v>
      </c>
      <c r="H11" s="556">
        <f>SUM(H14+H17+H23+H26+H20+H29+H32+H35+H38+H41+H44+H47+H50+H55+H58+H61+H64+H67+H70+H73+H76+H79+H81+H83+H86+H88+H91)</f>
        <v>45136</v>
      </c>
      <c r="I11" s="557">
        <f>SUM(H11/G11)</f>
        <v>0.9033161886845318</v>
      </c>
      <c r="J11" s="539"/>
      <c r="K11" s="539"/>
      <c r="L11" s="539"/>
      <c r="M11" s="539"/>
      <c r="N11" s="539"/>
      <c r="O11" s="539"/>
      <c r="P11" s="539"/>
    </row>
    <row r="12" spans="1:16" s="550" customFormat="1" ht="12">
      <c r="A12" s="555" t="s">
        <v>698</v>
      </c>
      <c r="B12" s="556">
        <f>SUM(B15+B18+B21+B24+B27+B30+B33+B36+B39+B42+B45+B48+B51+B56+B59+B62+B65+B68+B71+B74+B77+B84+B89)</f>
        <v>60832</v>
      </c>
      <c r="C12" s="556">
        <f>SUM(C15+C18+C21+C24+C27+C30+C33+C36+C39+C42+C45+C48+C51+C56+C59+C62+C65+C68+C71+C74+C77+C84+C89)</f>
        <v>34901</v>
      </c>
      <c r="D12" s="556">
        <f>SUM(D15+D18+D21+D24+D27+D30+D33+D36+D39+D42+D45+D48+D51+D56+D59+D62+D65+D68+D71+D74+D77+D84+D89)</f>
        <v>26467</v>
      </c>
      <c r="E12" s="557">
        <f t="shared" si="0"/>
        <v>0.4350835086796423</v>
      </c>
      <c r="F12" s="557">
        <f t="shared" si="1"/>
        <v>0.7583450330936077</v>
      </c>
      <c r="G12" s="556">
        <f>SUM(G15+G18+G21+G24+G27+G30+G33+G36+G39+G42+G45+G48+G51+G56+G59+G62+G65+G68+G71+G74+G77+G84+G89)</f>
        <v>6744</v>
      </c>
      <c r="H12" s="556">
        <f>SUM(H15+H18+H21+H24+H27+H30+H33+H36+H39+H42+H45+H48+H51+H56+H59+H62+H65+H68+H71+H74+H77+H84+H89)</f>
        <v>4520</v>
      </c>
      <c r="I12" s="557">
        <f>SUM(H12/G12)</f>
        <v>0.6702253855278766</v>
      </c>
      <c r="J12" s="539"/>
      <c r="K12" s="539"/>
      <c r="L12" s="539"/>
      <c r="M12" s="539"/>
      <c r="N12" s="539"/>
      <c r="O12" s="539"/>
      <c r="P12" s="539"/>
    </row>
    <row r="13" spans="1:16" s="550" customFormat="1" ht="26.25" customHeight="1">
      <c r="A13" s="558" t="s">
        <v>699</v>
      </c>
      <c r="B13" s="559">
        <f>SUM(B14+B15)</f>
        <v>851</v>
      </c>
      <c r="C13" s="559">
        <f>SUM(C14+C15)</f>
        <v>552</v>
      </c>
      <c r="D13" s="559">
        <f>SUM(D14+D15)</f>
        <v>550</v>
      </c>
      <c r="E13" s="560">
        <f t="shared" si="0"/>
        <v>0.6462984723854289</v>
      </c>
      <c r="F13" s="560">
        <f t="shared" si="1"/>
        <v>0.9963768115942029</v>
      </c>
      <c r="G13" s="559">
        <f>SUM(G14+G15)</f>
        <v>51</v>
      </c>
      <c r="H13" s="559">
        <f>SUM(H14+H15)</f>
        <v>53</v>
      </c>
      <c r="I13" s="560">
        <f>SUM(H13/G13)</f>
        <v>1.0392156862745099</v>
      </c>
      <c r="J13" s="539"/>
      <c r="K13" s="539"/>
      <c r="L13" s="539"/>
      <c r="M13" s="539"/>
      <c r="N13" s="539"/>
      <c r="O13" s="539"/>
      <c r="P13" s="539"/>
    </row>
    <row r="14" spans="1:16" s="550" customFormat="1" ht="12">
      <c r="A14" s="555" t="s">
        <v>697</v>
      </c>
      <c r="B14" s="561">
        <v>800</v>
      </c>
      <c r="C14" s="561">
        <v>502</v>
      </c>
      <c r="D14" s="561">
        <v>502</v>
      </c>
      <c r="E14" s="557">
        <f t="shared" si="0"/>
        <v>0.6275</v>
      </c>
      <c r="F14" s="557">
        <f t="shared" si="1"/>
        <v>1</v>
      </c>
      <c r="G14" s="562">
        <v>51</v>
      </c>
      <c r="H14" s="561">
        <f>SUM(D14-'[4]Sheet6'!D14)</f>
        <v>52</v>
      </c>
      <c r="I14" s="557">
        <f>SUM(H14/G14)</f>
        <v>1.0196078431372548</v>
      </c>
      <c r="J14" s="539"/>
      <c r="K14" s="539"/>
      <c r="L14" s="539"/>
      <c r="M14" s="539"/>
      <c r="N14" s="539"/>
      <c r="O14" s="539"/>
      <c r="P14" s="539"/>
    </row>
    <row r="15" spans="1:16" s="550" customFormat="1" ht="12">
      <c r="A15" s="555" t="s">
        <v>698</v>
      </c>
      <c r="B15" s="561">
        <v>51</v>
      </c>
      <c r="C15" s="561">
        <v>50</v>
      </c>
      <c r="D15" s="561">
        <v>48</v>
      </c>
      <c r="E15" s="557">
        <f t="shared" si="0"/>
        <v>0.9411764705882353</v>
      </c>
      <c r="F15" s="557">
        <f t="shared" si="1"/>
        <v>0.96</v>
      </c>
      <c r="G15" s="562"/>
      <c r="H15" s="561">
        <f>SUM(D15-'[4]Sheet6'!D15)</f>
        <v>1</v>
      </c>
      <c r="I15" s="557">
        <v>0</v>
      </c>
      <c r="J15" s="539"/>
      <c r="K15" s="539"/>
      <c r="L15" s="539"/>
      <c r="M15" s="539"/>
      <c r="N15" s="539"/>
      <c r="O15" s="539"/>
      <c r="P15" s="539"/>
    </row>
    <row r="16" spans="1:16" s="550" customFormat="1" ht="12.75">
      <c r="A16" s="563" t="s">
        <v>700</v>
      </c>
      <c r="B16" s="559">
        <f>SUM(B17+B18)</f>
        <v>6273</v>
      </c>
      <c r="C16" s="559">
        <f>SUM(C17+C18)</f>
        <v>3471</v>
      </c>
      <c r="D16" s="559">
        <f>SUM(D17+D18)</f>
        <v>2910</v>
      </c>
      <c r="E16" s="560">
        <f t="shared" si="0"/>
        <v>0.46389287422285985</v>
      </c>
      <c r="F16" s="560">
        <f t="shared" si="1"/>
        <v>0.8383751080380294</v>
      </c>
      <c r="G16" s="559">
        <f>SUM(G17+G18)</f>
        <v>557</v>
      </c>
      <c r="H16" s="559">
        <f>SUM(H17+H18)</f>
        <v>516</v>
      </c>
      <c r="I16" s="560">
        <f aca="true" t="shared" si="2" ref="I16:I51">SUM(H16/G16)</f>
        <v>0.926391382405745</v>
      </c>
      <c r="J16" s="539"/>
      <c r="K16" s="539"/>
      <c r="L16" s="539"/>
      <c r="M16" s="539"/>
      <c r="N16" s="539"/>
      <c r="O16" s="539"/>
      <c r="P16" s="539"/>
    </row>
    <row r="17" spans="1:16" s="550" customFormat="1" ht="15" customHeight="1">
      <c r="A17" s="555" t="s">
        <v>697</v>
      </c>
      <c r="B17" s="561">
        <v>5021</v>
      </c>
      <c r="C17" s="561">
        <v>2839</v>
      </c>
      <c r="D17" s="561">
        <v>2477</v>
      </c>
      <c r="E17" s="557">
        <f t="shared" si="0"/>
        <v>0.4933280223063135</v>
      </c>
      <c r="F17" s="557">
        <f t="shared" si="1"/>
        <v>0.8724903134906657</v>
      </c>
      <c r="G17" s="562">
        <v>403</v>
      </c>
      <c r="H17" s="561">
        <f>SUM(D17-'[4]Sheet6'!D17)</f>
        <v>384</v>
      </c>
      <c r="I17" s="557">
        <f t="shared" si="2"/>
        <v>0.9528535980148883</v>
      </c>
      <c r="J17" s="539"/>
      <c r="K17" s="539"/>
      <c r="L17" s="539"/>
      <c r="M17" s="539"/>
      <c r="N17" s="539"/>
      <c r="O17" s="539"/>
      <c r="P17" s="539"/>
    </row>
    <row r="18" spans="1:16" s="550" customFormat="1" ht="12">
      <c r="A18" s="555" t="s">
        <v>698</v>
      </c>
      <c r="B18" s="561">
        <v>1252</v>
      </c>
      <c r="C18" s="561">
        <v>632</v>
      </c>
      <c r="D18" s="561">
        <v>433</v>
      </c>
      <c r="E18" s="557">
        <f t="shared" si="0"/>
        <v>0.34584664536741216</v>
      </c>
      <c r="F18" s="557">
        <f t="shared" si="1"/>
        <v>0.685126582278481</v>
      </c>
      <c r="G18" s="562">
        <v>154</v>
      </c>
      <c r="H18" s="561">
        <f>SUM(D18-'[4]Sheet6'!D18)</f>
        <v>132</v>
      </c>
      <c r="I18" s="557">
        <f t="shared" si="2"/>
        <v>0.8571428571428571</v>
      </c>
      <c r="J18" s="539"/>
      <c r="K18" s="539"/>
      <c r="L18" s="539"/>
      <c r="M18" s="539"/>
      <c r="N18" s="539"/>
      <c r="O18" s="539"/>
      <c r="P18" s="539"/>
    </row>
    <row r="19" spans="1:16" s="550" customFormat="1" ht="12.75">
      <c r="A19" s="563" t="s">
        <v>701</v>
      </c>
      <c r="B19" s="559">
        <f>SUM(B20+B21)</f>
        <v>3543</v>
      </c>
      <c r="C19" s="559">
        <f>SUM(C20+C21)</f>
        <v>2059</v>
      </c>
      <c r="D19" s="559">
        <f>SUM(D20+D21)</f>
        <v>2018</v>
      </c>
      <c r="E19" s="560">
        <f t="shared" si="0"/>
        <v>0.5695738075077618</v>
      </c>
      <c r="F19" s="560">
        <f t="shared" si="1"/>
        <v>0.9800874210781932</v>
      </c>
      <c r="G19" s="559">
        <f>SUM(G20+G21)</f>
        <v>298</v>
      </c>
      <c r="H19" s="559">
        <f>SUM(H20+H21)</f>
        <v>303</v>
      </c>
      <c r="I19" s="560">
        <f t="shared" si="2"/>
        <v>1.016778523489933</v>
      </c>
      <c r="J19" s="539"/>
      <c r="K19" s="539"/>
      <c r="L19" s="539"/>
      <c r="M19" s="539"/>
      <c r="N19" s="539"/>
      <c r="O19" s="539"/>
      <c r="P19" s="539"/>
    </row>
    <row r="20" spans="1:16" s="550" customFormat="1" ht="12">
      <c r="A20" s="555" t="s">
        <v>697</v>
      </c>
      <c r="B20" s="561">
        <v>3299</v>
      </c>
      <c r="C20" s="561">
        <v>1902</v>
      </c>
      <c r="D20" s="561">
        <v>1870</v>
      </c>
      <c r="E20" s="557">
        <f t="shared" si="0"/>
        <v>0.5668384358896635</v>
      </c>
      <c r="F20" s="557">
        <f t="shared" si="1"/>
        <v>0.9831756046267087</v>
      </c>
      <c r="G20" s="562">
        <v>280</v>
      </c>
      <c r="H20" s="561">
        <f>SUM(D20-'[4]Sheet6'!D20)</f>
        <v>286</v>
      </c>
      <c r="I20" s="557">
        <f t="shared" si="2"/>
        <v>1.0214285714285714</v>
      </c>
      <c r="J20" s="539"/>
      <c r="K20" s="539"/>
      <c r="L20" s="539"/>
      <c r="M20" s="539"/>
      <c r="N20" s="539"/>
      <c r="O20" s="539"/>
      <c r="P20" s="539"/>
    </row>
    <row r="21" spans="1:16" s="550" customFormat="1" ht="12">
      <c r="A21" s="555" t="s">
        <v>698</v>
      </c>
      <c r="B21" s="561">
        <v>244</v>
      </c>
      <c r="C21" s="561">
        <v>157</v>
      </c>
      <c r="D21" s="561">
        <v>148</v>
      </c>
      <c r="E21" s="557">
        <f t="shared" si="0"/>
        <v>0.6065573770491803</v>
      </c>
      <c r="F21" s="557">
        <f t="shared" si="1"/>
        <v>0.9426751592356688</v>
      </c>
      <c r="G21" s="562">
        <v>18</v>
      </c>
      <c r="H21" s="561">
        <f>SUM(D21-'[4]Sheet6'!D21)</f>
        <v>17</v>
      </c>
      <c r="I21" s="557">
        <f t="shared" si="2"/>
        <v>0.9444444444444444</v>
      </c>
      <c r="J21" s="539"/>
      <c r="K21" s="539"/>
      <c r="L21" s="539"/>
      <c r="M21" s="539"/>
      <c r="N21" s="539"/>
      <c r="O21" s="539"/>
      <c r="P21" s="539"/>
    </row>
    <row r="22" spans="1:16" s="550" customFormat="1" ht="12.75">
      <c r="A22" s="563" t="s">
        <v>702</v>
      </c>
      <c r="B22" s="559">
        <f>SUM(B23+B24)</f>
        <v>24561</v>
      </c>
      <c r="C22" s="559">
        <f>SUM(C23+C24)</f>
        <v>14139</v>
      </c>
      <c r="D22" s="559">
        <f>SUM(D23+D24)</f>
        <v>12711</v>
      </c>
      <c r="E22" s="560">
        <f t="shared" si="0"/>
        <v>0.5175277879565164</v>
      </c>
      <c r="F22" s="560">
        <f t="shared" si="1"/>
        <v>0.8990027583280289</v>
      </c>
      <c r="G22" s="559">
        <f>SUM(G23+G24)</f>
        <v>2137</v>
      </c>
      <c r="H22" s="559">
        <f>SUM(H23+H24)</f>
        <v>1929</v>
      </c>
      <c r="I22" s="560">
        <f t="shared" si="2"/>
        <v>0.9026672905942911</v>
      </c>
      <c r="J22" s="539"/>
      <c r="K22" s="539"/>
      <c r="L22" s="539"/>
      <c r="M22" s="539"/>
      <c r="N22" s="539"/>
      <c r="O22" s="539"/>
      <c r="P22" s="539"/>
    </row>
    <row r="23" spans="1:16" s="550" customFormat="1" ht="12">
      <c r="A23" s="555" t="s">
        <v>697</v>
      </c>
      <c r="B23" s="561">
        <v>22050</v>
      </c>
      <c r="C23" s="561">
        <v>12603</v>
      </c>
      <c r="D23" s="561">
        <v>12013</v>
      </c>
      <c r="E23" s="557">
        <f t="shared" si="0"/>
        <v>0.5448072562358277</v>
      </c>
      <c r="F23" s="557">
        <f t="shared" si="1"/>
        <v>0.9531857494247401</v>
      </c>
      <c r="G23" s="562">
        <v>1901</v>
      </c>
      <c r="H23" s="561">
        <f>SUM(D23-'[4]Sheet6'!D23)</f>
        <v>1817</v>
      </c>
      <c r="I23" s="557">
        <f t="shared" si="2"/>
        <v>0.9558127301420305</v>
      </c>
      <c r="J23" s="539"/>
      <c r="K23" s="539"/>
      <c r="L23" s="539"/>
      <c r="M23" s="539"/>
      <c r="N23" s="539"/>
      <c r="O23" s="539"/>
      <c r="P23" s="539"/>
    </row>
    <row r="24" spans="1:16" s="550" customFormat="1" ht="12">
      <c r="A24" s="555" t="s">
        <v>698</v>
      </c>
      <c r="B24" s="561">
        <v>2511</v>
      </c>
      <c r="C24" s="561">
        <v>1536</v>
      </c>
      <c r="D24" s="561">
        <v>698</v>
      </c>
      <c r="E24" s="557">
        <f t="shared" si="0"/>
        <v>0.27797690163281563</v>
      </c>
      <c r="F24" s="557">
        <f t="shared" si="1"/>
        <v>0.4544270833333333</v>
      </c>
      <c r="G24" s="562">
        <v>236</v>
      </c>
      <c r="H24" s="561">
        <f>SUM(D24-'[4]Sheet6'!D24)</f>
        <v>112</v>
      </c>
      <c r="I24" s="557">
        <f t="shared" si="2"/>
        <v>0.4745762711864407</v>
      </c>
      <c r="J24" s="539"/>
      <c r="K24" s="539"/>
      <c r="L24" s="539"/>
      <c r="M24" s="539"/>
      <c r="N24" s="539"/>
      <c r="O24" s="539"/>
      <c r="P24" s="539"/>
    </row>
    <row r="25" spans="1:16" s="550" customFormat="1" ht="12.75">
      <c r="A25" s="563" t="s">
        <v>703</v>
      </c>
      <c r="B25" s="559">
        <f>SUM(B26+B27)</f>
        <v>11709</v>
      </c>
      <c r="C25" s="559">
        <f>SUM(C26+C27)</f>
        <v>7089</v>
      </c>
      <c r="D25" s="559">
        <f>SUM(D26+D27)</f>
        <v>5590</v>
      </c>
      <c r="E25" s="560">
        <f t="shared" si="0"/>
        <v>0.47741053890169954</v>
      </c>
      <c r="F25" s="560">
        <f t="shared" si="1"/>
        <v>0.7885456340809706</v>
      </c>
      <c r="G25" s="559">
        <f>SUM(G26+G27)</f>
        <v>859</v>
      </c>
      <c r="H25" s="559">
        <f>SUM(H26+H27)</f>
        <v>588</v>
      </c>
      <c r="I25" s="560">
        <f t="shared" si="2"/>
        <v>0.6845168800931315</v>
      </c>
      <c r="J25" s="539"/>
      <c r="K25" s="539"/>
      <c r="L25" s="539"/>
      <c r="M25" s="539"/>
      <c r="N25" s="539"/>
      <c r="O25" s="539"/>
      <c r="P25" s="539"/>
    </row>
    <row r="26" spans="1:16" s="550" customFormat="1" ht="12">
      <c r="A26" s="555" t="s">
        <v>697</v>
      </c>
      <c r="B26" s="561">
        <v>10849</v>
      </c>
      <c r="C26" s="561">
        <v>6793</v>
      </c>
      <c r="D26" s="561">
        <v>5455</v>
      </c>
      <c r="E26" s="557">
        <f t="shared" si="0"/>
        <v>0.5028113190155775</v>
      </c>
      <c r="F26" s="557">
        <f t="shared" si="1"/>
        <v>0.8030325334903577</v>
      </c>
      <c r="G26" s="562">
        <v>820</v>
      </c>
      <c r="H26" s="561">
        <f>SUM(D26-'[4]Sheet6'!D26)</f>
        <v>575</v>
      </c>
      <c r="I26" s="557">
        <f t="shared" si="2"/>
        <v>0.7012195121951219</v>
      </c>
      <c r="J26" s="539"/>
      <c r="K26" s="539"/>
      <c r="L26" s="539"/>
      <c r="M26" s="539"/>
      <c r="N26" s="539"/>
      <c r="O26" s="539"/>
      <c r="P26" s="539"/>
    </row>
    <row r="27" spans="1:16" s="550" customFormat="1" ht="12">
      <c r="A27" s="555" t="s">
        <v>698</v>
      </c>
      <c r="B27" s="561">
        <v>860</v>
      </c>
      <c r="C27" s="561">
        <v>296</v>
      </c>
      <c r="D27" s="561">
        <v>135</v>
      </c>
      <c r="E27" s="557">
        <f t="shared" si="0"/>
        <v>0.1569767441860465</v>
      </c>
      <c r="F27" s="557">
        <f t="shared" si="1"/>
        <v>0.4560810810810811</v>
      </c>
      <c r="G27" s="562">
        <v>39</v>
      </c>
      <c r="H27" s="561">
        <f>SUM(D27-'[4]Sheet6'!D27)</f>
        <v>13</v>
      </c>
      <c r="I27" s="557">
        <f t="shared" si="2"/>
        <v>0.3333333333333333</v>
      </c>
      <c r="J27" s="539"/>
      <c r="K27" s="539"/>
      <c r="L27" s="539"/>
      <c r="M27" s="539"/>
      <c r="N27" s="539"/>
      <c r="O27" s="539"/>
      <c r="P27" s="539"/>
    </row>
    <row r="28" spans="1:16" s="550" customFormat="1" ht="12.75">
      <c r="A28" s="563" t="s">
        <v>33</v>
      </c>
      <c r="B28" s="559">
        <f>SUM(B29+B30)</f>
        <v>10027</v>
      </c>
      <c r="C28" s="559">
        <f>SUM(C29+C30)</f>
        <v>2757</v>
      </c>
      <c r="D28" s="559">
        <f>SUM(D29+D30)</f>
        <v>2313</v>
      </c>
      <c r="E28" s="560">
        <f t="shared" si="0"/>
        <v>0.23067717163658122</v>
      </c>
      <c r="F28" s="560">
        <f t="shared" si="1"/>
        <v>0.8389553862894451</v>
      </c>
      <c r="G28" s="559">
        <f>SUM(G29+G30)</f>
        <v>405</v>
      </c>
      <c r="H28" s="559">
        <f>SUM(H29+H30)</f>
        <v>353</v>
      </c>
      <c r="I28" s="560">
        <f t="shared" si="2"/>
        <v>0.8716049382716049</v>
      </c>
      <c r="J28" s="539"/>
      <c r="K28" s="539"/>
      <c r="L28" s="539"/>
      <c r="M28" s="539"/>
      <c r="N28" s="539"/>
      <c r="O28" s="539"/>
      <c r="P28" s="539"/>
    </row>
    <row r="29" spans="1:16" s="550" customFormat="1" ht="12">
      <c r="A29" s="555" t="s">
        <v>697</v>
      </c>
      <c r="B29" s="561">
        <v>9582</v>
      </c>
      <c r="C29" s="561">
        <v>2465</v>
      </c>
      <c r="D29" s="561">
        <v>2086</v>
      </c>
      <c r="E29" s="557">
        <f t="shared" si="0"/>
        <v>0.2176998538927155</v>
      </c>
      <c r="F29" s="557">
        <f t="shared" si="1"/>
        <v>0.8462474645030426</v>
      </c>
      <c r="G29" s="562">
        <v>361</v>
      </c>
      <c r="H29" s="561">
        <f>SUM(D29-'[4]Sheet6'!D29)</f>
        <v>315</v>
      </c>
      <c r="I29" s="557">
        <f t="shared" si="2"/>
        <v>0.8725761772853186</v>
      </c>
      <c r="J29" s="539"/>
      <c r="K29" s="539"/>
      <c r="L29" s="539"/>
      <c r="M29" s="539"/>
      <c r="N29" s="539"/>
      <c r="O29" s="539"/>
      <c r="P29" s="539"/>
    </row>
    <row r="30" spans="1:16" s="550" customFormat="1" ht="12">
      <c r="A30" s="555" t="s">
        <v>698</v>
      </c>
      <c r="B30" s="561">
        <v>445</v>
      </c>
      <c r="C30" s="561">
        <v>292</v>
      </c>
      <c r="D30" s="561">
        <v>227</v>
      </c>
      <c r="E30" s="557">
        <f t="shared" si="0"/>
        <v>0.5101123595505618</v>
      </c>
      <c r="F30" s="557">
        <f t="shared" si="1"/>
        <v>0.7773972602739726</v>
      </c>
      <c r="G30" s="562">
        <v>44</v>
      </c>
      <c r="H30" s="561">
        <f>SUM(D30-'[4]Sheet6'!D30)</f>
        <v>38</v>
      </c>
      <c r="I30" s="557">
        <f t="shared" si="2"/>
        <v>0.8636363636363636</v>
      </c>
      <c r="J30" s="539"/>
      <c r="K30" s="539"/>
      <c r="L30" s="539"/>
      <c r="M30" s="539"/>
      <c r="N30" s="539"/>
      <c r="O30" s="539"/>
      <c r="P30" s="539"/>
    </row>
    <row r="31" spans="1:16" s="550" customFormat="1" ht="12.75">
      <c r="A31" s="563" t="s">
        <v>36</v>
      </c>
      <c r="B31" s="559">
        <f>SUM(B32+B33)</f>
        <v>102697</v>
      </c>
      <c r="C31" s="559">
        <f>SUM(C32+C33)</f>
        <v>54952</v>
      </c>
      <c r="D31" s="559">
        <f>SUM(D32+D33)</f>
        <v>41324</v>
      </c>
      <c r="E31" s="560">
        <f t="shared" si="0"/>
        <v>0.4023876062591897</v>
      </c>
      <c r="F31" s="560">
        <f t="shared" si="1"/>
        <v>0.7520017469791819</v>
      </c>
      <c r="G31" s="559">
        <f>SUM(G32+G33)</f>
        <v>9340</v>
      </c>
      <c r="H31" s="559">
        <f>SUM(H32+H33)</f>
        <v>5646</v>
      </c>
      <c r="I31" s="560">
        <f t="shared" si="2"/>
        <v>0.6044967880085653</v>
      </c>
      <c r="J31" s="539"/>
      <c r="K31" s="539"/>
      <c r="L31" s="539"/>
      <c r="M31" s="539"/>
      <c r="N31" s="539"/>
      <c r="O31" s="539"/>
      <c r="P31" s="539"/>
    </row>
    <row r="32" spans="1:16" s="550" customFormat="1" ht="12">
      <c r="A32" s="555" t="s">
        <v>697</v>
      </c>
      <c r="B32" s="561">
        <v>92978</v>
      </c>
      <c r="C32" s="561">
        <v>49116</v>
      </c>
      <c r="D32" s="561">
        <v>36473</v>
      </c>
      <c r="E32" s="557">
        <f t="shared" si="0"/>
        <v>0.39227559207554474</v>
      </c>
      <c r="F32" s="557">
        <f t="shared" si="1"/>
        <v>0.7425889730434074</v>
      </c>
      <c r="G32" s="562">
        <v>8401</v>
      </c>
      <c r="H32" s="561">
        <f>SUM(D32-'[4]Sheet6'!D32)</f>
        <v>5140</v>
      </c>
      <c r="I32" s="557">
        <f t="shared" si="2"/>
        <v>0.6118319247708606</v>
      </c>
      <c r="J32" s="539"/>
      <c r="K32" s="539"/>
      <c r="L32" s="539"/>
      <c r="M32" s="539"/>
      <c r="N32" s="539"/>
      <c r="O32" s="539"/>
      <c r="P32" s="539"/>
    </row>
    <row r="33" spans="1:16" s="550" customFormat="1" ht="12">
      <c r="A33" s="555" t="s">
        <v>698</v>
      </c>
      <c r="B33" s="561">
        <v>9719</v>
      </c>
      <c r="C33" s="561">
        <v>5836</v>
      </c>
      <c r="D33" s="561">
        <v>4851</v>
      </c>
      <c r="E33" s="557">
        <f t="shared" si="0"/>
        <v>0.4991254244263813</v>
      </c>
      <c r="F33" s="557">
        <f t="shared" si="1"/>
        <v>0.8312200137080192</v>
      </c>
      <c r="G33" s="562">
        <v>939</v>
      </c>
      <c r="H33" s="561">
        <f>SUM(D33-'[4]Sheet6'!D33)</f>
        <v>506</v>
      </c>
      <c r="I33" s="557">
        <f t="shared" si="2"/>
        <v>0.5388711395101171</v>
      </c>
      <c r="J33" s="539"/>
      <c r="K33" s="539"/>
      <c r="L33" s="539"/>
      <c r="M33" s="539"/>
      <c r="N33" s="539"/>
      <c r="O33" s="539"/>
      <c r="P33" s="539"/>
    </row>
    <row r="34" spans="1:16" s="550" customFormat="1" ht="12.75">
      <c r="A34" s="563" t="s">
        <v>704</v>
      </c>
      <c r="B34" s="559">
        <f>SUM(B35+B36)</f>
        <v>90955</v>
      </c>
      <c r="C34" s="559">
        <f>SUM(C35+C36)</f>
        <v>51486</v>
      </c>
      <c r="D34" s="559">
        <f>SUM(D35+D36)</f>
        <v>47798</v>
      </c>
      <c r="E34" s="560">
        <f t="shared" si="0"/>
        <v>0.5255126161288549</v>
      </c>
      <c r="F34" s="560">
        <f t="shared" si="1"/>
        <v>0.9283688769762654</v>
      </c>
      <c r="G34" s="559">
        <f>SUM(G35+G36)</f>
        <v>7749</v>
      </c>
      <c r="H34" s="559">
        <f>SUM(H35+H36)</f>
        <v>7414</v>
      </c>
      <c r="I34" s="560">
        <f t="shared" si="2"/>
        <v>0.9567686153052006</v>
      </c>
      <c r="J34" s="539"/>
      <c r="K34" s="539"/>
      <c r="L34" s="539"/>
      <c r="M34" s="539"/>
      <c r="N34" s="539"/>
      <c r="O34" s="539"/>
      <c r="P34" s="539"/>
    </row>
    <row r="35" spans="1:16" s="550" customFormat="1" ht="13.5" customHeight="1">
      <c r="A35" s="555" t="s">
        <v>697</v>
      </c>
      <c r="B35" s="561">
        <v>78242</v>
      </c>
      <c r="C35" s="561">
        <v>44554</v>
      </c>
      <c r="D35" s="559">
        <v>42514</v>
      </c>
      <c r="E35" s="557">
        <f t="shared" si="0"/>
        <v>0.5433654558932542</v>
      </c>
      <c r="F35" s="557">
        <f t="shared" si="1"/>
        <v>0.9542128652870674</v>
      </c>
      <c r="G35" s="562">
        <v>6260</v>
      </c>
      <c r="H35" s="561">
        <f>SUM(D35-'[4]Sheet6'!D35)</f>
        <v>6548</v>
      </c>
      <c r="I35" s="557">
        <f t="shared" si="2"/>
        <v>1.0460063897763578</v>
      </c>
      <c r="J35" s="539"/>
      <c r="K35" s="539"/>
      <c r="L35" s="539"/>
      <c r="M35" s="539"/>
      <c r="N35" s="539"/>
      <c r="O35" s="539"/>
      <c r="P35" s="539"/>
    </row>
    <row r="36" spans="1:16" s="550" customFormat="1" ht="12.75" customHeight="1">
      <c r="A36" s="555" t="s">
        <v>698</v>
      </c>
      <c r="B36" s="561">
        <v>12713</v>
      </c>
      <c r="C36" s="561">
        <v>6932</v>
      </c>
      <c r="D36" s="559">
        <v>5284</v>
      </c>
      <c r="E36" s="557">
        <f t="shared" si="0"/>
        <v>0.4156375363800834</v>
      </c>
      <c r="F36" s="557">
        <f t="shared" si="1"/>
        <v>0.762261973456434</v>
      </c>
      <c r="G36" s="562">
        <v>1489</v>
      </c>
      <c r="H36" s="561">
        <f>SUM(D36-'[4]Sheet6'!D36)</f>
        <v>866</v>
      </c>
      <c r="I36" s="557">
        <f t="shared" si="2"/>
        <v>0.5815983881799865</v>
      </c>
      <c r="J36" s="539"/>
      <c r="K36" s="539"/>
      <c r="L36" s="539"/>
      <c r="M36" s="539"/>
      <c r="N36" s="539"/>
      <c r="O36" s="539"/>
      <c r="P36" s="539"/>
    </row>
    <row r="37" spans="1:16" s="541" customFormat="1" ht="25.5">
      <c r="A37" s="564" t="s">
        <v>43</v>
      </c>
      <c r="B37" s="559">
        <f>SUM(B38+B39)</f>
        <v>53402</v>
      </c>
      <c r="C37" s="559">
        <f>SUM(C38+C39)</f>
        <v>33321</v>
      </c>
      <c r="D37" s="559">
        <f>SUM(D38+D39)</f>
        <v>30336</v>
      </c>
      <c r="E37" s="560">
        <f t="shared" si="0"/>
        <v>0.5680686116624846</v>
      </c>
      <c r="F37" s="560">
        <f t="shared" si="1"/>
        <v>0.9104168542360673</v>
      </c>
      <c r="G37" s="559">
        <f>SUM(G38+G39)</f>
        <v>5470</v>
      </c>
      <c r="H37" s="559">
        <f>SUM(H38+H39)</f>
        <v>4899</v>
      </c>
      <c r="I37" s="560">
        <f t="shared" si="2"/>
        <v>0.8956124314442413</v>
      </c>
      <c r="J37" s="539"/>
      <c r="K37" s="539"/>
      <c r="L37" s="539"/>
      <c r="M37" s="539"/>
      <c r="N37" s="539"/>
      <c r="O37" s="539"/>
      <c r="P37" s="539"/>
    </row>
    <row r="38" spans="1:16" s="541" customFormat="1" ht="12">
      <c r="A38" s="555" t="s">
        <v>697</v>
      </c>
      <c r="B38" s="561">
        <v>49778</v>
      </c>
      <c r="C38" s="561">
        <v>31186</v>
      </c>
      <c r="D38" s="561">
        <v>28949</v>
      </c>
      <c r="E38" s="557">
        <f t="shared" si="0"/>
        <v>0.581562135883322</v>
      </c>
      <c r="F38" s="557">
        <f t="shared" si="1"/>
        <v>0.9282690951067787</v>
      </c>
      <c r="G38" s="562">
        <v>4974</v>
      </c>
      <c r="H38" s="561">
        <f>SUM(D38-'[4]Sheet6'!D38)</f>
        <v>4489</v>
      </c>
      <c r="I38" s="557">
        <f t="shared" si="2"/>
        <v>0.9024929634097306</v>
      </c>
      <c r="J38" s="539"/>
      <c r="K38" s="539"/>
      <c r="L38" s="539"/>
      <c r="M38" s="539"/>
      <c r="N38" s="539"/>
      <c r="O38" s="539"/>
      <c r="P38" s="539"/>
    </row>
    <row r="39" spans="1:16" s="541" customFormat="1" ht="12">
      <c r="A39" s="555" t="s">
        <v>698</v>
      </c>
      <c r="B39" s="561">
        <v>3624</v>
      </c>
      <c r="C39" s="561">
        <v>2135</v>
      </c>
      <c r="D39" s="561">
        <v>1387</v>
      </c>
      <c r="E39" s="557">
        <f t="shared" si="0"/>
        <v>0.3827262693156733</v>
      </c>
      <c r="F39" s="557">
        <f t="shared" si="1"/>
        <v>0.6496487119437939</v>
      </c>
      <c r="G39" s="562">
        <v>496</v>
      </c>
      <c r="H39" s="561">
        <f>SUM(D39-'[4]Sheet6'!D39)</f>
        <v>410</v>
      </c>
      <c r="I39" s="557">
        <f t="shared" si="2"/>
        <v>0.8266129032258065</v>
      </c>
      <c r="J39" s="539"/>
      <c r="K39" s="539"/>
      <c r="L39" s="539"/>
      <c r="M39" s="539"/>
      <c r="N39" s="539"/>
      <c r="O39" s="539"/>
      <c r="P39" s="539"/>
    </row>
    <row r="40" spans="1:16" s="541" customFormat="1" ht="12.75">
      <c r="A40" s="563" t="s">
        <v>47</v>
      </c>
      <c r="B40" s="559">
        <f>SUM(B41+B42)</f>
        <v>46203</v>
      </c>
      <c r="C40" s="559">
        <f>SUM(C41+C42)</f>
        <v>27392</v>
      </c>
      <c r="D40" s="559">
        <f>SUM(D41+D42)</f>
        <v>26358</v>
      </c>
      <c r="E40" s="560">
        <f t="shared" si="0"/>
        <v>0.5704824362054413</v>
      </c>
      <c r="F40" s="560">
        <f t="shared" si="1"/>
        <v>0.9622517523364486</v>
      </c>
      <c r="G40" s="559">
        <f>SUM(G41+G42)</f>
        <v>4505</v>
      </c>
      <c r="H40" s="559">
        <f>SUM(H41+H42)</f>
        <v>4297</v>
      </c>
      <c r="I40" s="560">
        <f t="shared" si="2"/>
        <v>0.9538290788013318</v>
      </c>
      <c r="J40" s="539"/>
      <c r="K40" s="539"/>
      <c r="L40" s="539"/>
      <c r="M40" s="539"/>
      <c r="N40" s="539"/>
      <c r="O40" s="539"/>
      <c r="P40" s="539"/>
    </row>
    <row r="41" spans="1:16" s="541" customFormat="1" ht="12">
      <c r="A41" s="555" t="s">
        <v>697</v>
      </c>
      <c r="B41" s="561">
        <v>43699</v>
      </c>
      <c r="C41" s="561">
        <v>25706</v>
      </c>
      <c r="D41" s="561">
        <v>24866</v>
      </c>
      <c r="E41" s="557">
        <f t="shared" si="0"/>
        <v>0.5690290395661228</v>
      </c>
      <c r="F41" s="557">
        <f t="shared" si="1"/>
        <v>0.9673228040146269</v>
      </c>
      <c r="G41" s="562">
        <v>4183</v>
      </c>
      <c r="H41" s="561">
        <f>SUM(D41-'[4]Sheet6'!D41)</f>
        <v>4053</v>
      </c>
      <c r="I41" s="557">
        <f t="shared" si="2"/>
        <v>0.9689218264403539</v>
      </c>
      <c r="J41" s="539"/>
      <c r="K41" s="539"/>
      <c r="L41" s="539"/>
      <c r="M41" s="539"/>
      <c r="N41" s="539"/>
      <c r="O41" s="539"/>
      <c r="P41" s="539"/>
    </row>
    <row r="42" spans="1:16" s="541" customFormat="1" ht="12">
      <c r="A42" s="555" t="s">
        <v>698</v>
      </c>
      <c r="B42" s="561">
        <v>2504</v>
      </c>
      <c r="C42" s="561">
        <v>1686</v>
      </c>
      <c r="D42" s="561">
        <v>1492</v>
      </c>
      <c r="E42" s="557">
        <f t="shared" si="0"/>
        <v>0.5958466453674122</v>
      </c>
      <c r="F42" s="557">
        <f t="shared" si="1"/>
        <v>0.8849347568208779</v>
      </c>
      <c r="G42" s="562">
        <v>322</v>
      </c>
      <c r="H42" s="561">
        <f>SUM(D42-'[4]Sheet6'!D42)</f>
        <v>244</v>
      </c>
      <c r="I42" s="557">
        <f t="shared" si="2"/>
        <v>0.7577639751552795</v>
      </c>
      <c r="J42" s="539"/>
      <c r="K42" s="539"/>
      <c r="L42" s="539"/>
      <c r="M42" s="539"/>
      <c r="N42" s="539"/>
      <c r="O42" s="539"/>
      <c r="P42" s="539"/>
    </row>
    <row r="43" spans="1:16" s="541" customFormat="1" ht="12.75">
      <c r="A43" s="563" t="s">
        <v>28</v>
      </c>
      <c r="B43" s="559">
        <f>SUM(B44+B45)</f>
        <v>12206</v>
      </c>
      <c r="C43" s="559">
        <f>SUM(C44+C45)</f>
        <v>6293</v>
      </c>
      <c r="D43" s="559">
        <f>SUM(D44+D45)</f>
        <v>4209</v>
      </c>
      <c r="E43" s="560">
        <f t="shared" si="0"/>
        <v>0.34483041127314434</v>
      </c>
      <c r="F43" s="560">
        <f t="shared" si="1"/>
        <v>0.6688383918639759</v>
      </c>
      <c r="G43" s="559">
        <f>SUM(G44+G45)</f>
        <v>1375</v>
      </c>
      <c r="H43" s="559">
        <f>SUM(H44+H45)</f>
        <v>951</v>
      </c>
      <c r="I43" s="560">
        <f t="shared" si="2"/>
        <v>0.6916363636363636</v>
      </c>
      <c r="J43" s="539"/>
      <c r="K43" s="539"/>
      <c r="L43" s="539"/>
      <c r="M43" s="539"/>
      <c r="N43" s="539"/>
      <c r="O43" s="539"/>
      <c r="P43" s="539"/>
    </row>
    <row r="44" spans="1:16" s="541" customFormat="1" ht="12">
      <c r="A44" s="555" t="s">
        <v>697</v>
      </c>
      <c r="B44" s="561">
        <v>7487</v>
      </c>
      <c r="C44" s="561">
        <v>4368</v>
      </c>
      <c r="D44" s="561">
        <v>2980</v>
      </c>
      <c r="E44" s="557">
        <f t="shared" si="0"/>
        <v>0.3980232402831575</v>
      </c>
      <c r="F44" s="557">
        <f t="shared" si="1"/>
        <v>0.6822344322344323</v>
      </c>
      <c r="G44" s="562">
        <v>642</v>
      </c>
      <c r="H44" s="561">
        <f>SUM(D44-'[4]Sheet6'!D44)</f>
        <v>451</v>
      </c>
      <c r="I44" s="557">
        <f t="shared" si="2"/>
        <v>0.7024922118380063</v>
      </c>
      <c r="J44" s="539"/>
      <c r="K44" s="539"/>
      <c r="L44" s="539"/>
      <c r="M44" s="539"/>
      <c r="N44" s="539"/>
      <c r="O44" s="539"/>
      <c r="P44" s="539"/>
    </row>
    <row r="45" spans="1:16" s="541" customFormat="1" ht="12">
      <c r="A45" s="555" t="s">
        <v>698</v>
      </c>
      <c r="B45" s="561">
        <v>4719</v>
      </c>
      <c r="C45" s="561">
        <v>1925</v>
      </c>
      <c r="D45" s="561">
        <v>1229</v>
      </c>
      <c r="E45" s="557">
        <f t="shared" si="0"/>
        <v>0.2604365331638059</v>
      </c>
      <c r="F45" s="557">
        <f t="shared" si="1"/>
        <v>0.6384415584415585</v>
      </c>
      <c r="G45" s="562">
        <v>733</v>
      </c>
      <c r="H45" s="561">
        <f>SUM(D45-'[4]Sheet6'!D45)</f>
        <v>500</v>
      </c>
      <c r="I45" s="557">
        <f t="shared" si="2"/>
        <v>0.6821282401091405</v>
      </c>
      <c r="J45" s="539"/>
      <c r="K45" s="539"/>
      <c r="L45" s="539"/>
      <c r="M45" s="539"/>
      <c r="N45" s="539"/>
      <c r="O45" s="539"/>
      <c r="P45" s="539"/>
    </row>
    <row r="46" spans="1:16" s="541" customFormat="1" ht="12.75">
      <c r="A46" s="563" t="s">
        <v>705</v>
      </c>
      <c r="B46" s="559">
        <f>SUM(B47+B48)</f>
        <v>156266</v>
      </c>
      <c r="C46" s="559">
        <f>SUM(C47+C48)</f>
        <v>88750</v>
      </c>
      <c r="D46" s="559">
        <f>SUM(D47+D48)</f>
        <v>85389</v>
      </c>
      <c r="E46" s="560">
        <f t="shared" si="0"/>
        <v>0.546433645194732</v>
      </c>
      <c r="F46" s="560">
        <f t="shared" si="1"/>
        <v>0.9621295774647888</v>
      </c>
      <c r="G46" s="559">
        <f>SUM(G47+G48)</f>
        <v>12998</v>
      </c>
      <c r="H46" s="559">
        <f>SUM(H47+H48)</f>
        <v>12301</v>
      </c>
      <c r="I46" s="560">
        <f t="shared" si="2"/>
        <v>0.9463763655947068</v>
      </c>
      <c r="J46" s="539"/>
      <c r="K46" s="539"/>
      <c r="L46" s="539"/>
      <c r="M46" s="539"/>
      <c r="N46" s="539"/>
      <c r="O46" s="539"/>
      <c r="P46" s="539"/>
    </row>
    <row r="47" spans="1:16" s="541" customFormat="1" ht="12">
      <c r="A47" s="555" t="s">
        <v>697</v>
      </c>
      <c r="B47" s="561">
        <v>149233</v>
      </c>
      <c r="C47" s="561">
        <v>83779</v>
      </c>
      <c r="D47" s="561">
        <v>81523</v>
      </c>
      <c r="E47" s="557">
        <f t="shared" si="0"/>
        <v>0.5462799782889843</v>
      </c>
      <c r="F47" s="557">
        <f t="shared" si="1"/>
        <v>0.9730720108857829</v>
      </c>
      <c r="G47" s="562">
        <v>12164</v>
      </c>
      <c r="H47" s="561">
        <f>SUM(D47-'[4]Sheet6'!D47)</f>
        <v>11724</v>
      </c>
      <c r="I47" s="557">
        <f t="shared" si="2"/>
        <v>0.9638276882604406</v>
      </c>
      <c r="J47" s="539"/>
      <c r="K47" s="539"/>
      <c r="L47" s="539"/>
      <c r="M47" s="539"/>
      <c r="N47" s="539"/>
      <c r="O47" s="539"/>
      <c r="P47" s="539"/>
    </row>
    <row r="48" spans="1:16" s="541" customFormat="1" ht="12">
      <c r="A48" s="555" t="s">
        <v>698</v>
      </c>
      <c r="B48" s="561">
        <v>7033</v>
      </c>
      <c r="C48" s="561">
        <v>4971</v>
      </c>
      <c r="D48" s="561">
        <v>3866</v>
      </c>
      <c r="E48" s="557">
        <f t="shared" si="0"/>
        <v>0.5496942983079767</v>
      </c>
      <c r="F48" s="557">
        <f t="shared" si="1"/>
        <v>0.7777107221886944</v>
      </c>
      <c r="G48" s="562">
        <v>834</v>
      </c>
      <c r="H48" s="561">
        <f>SUM(D48-'[4]Sheet6'!D48)</f>
        <v>577</v>
      </c>
      <c r="I48" s="557">
        <f t="shared" si="2"/>
        <v>0.6918465227817746</v>
      </c>
      <c r="J48" s="539"/>
      <c r="K48" s="539"/>
      <c r="L48" s="539"/>
      <c r="M48" s="539"/>
      <c r="N48" s="539"/>
      <c r="O48" s="539"/>
      <c r="P48" s="539"/>
    </row>
    <row r="49" spans="1:16" s="541" customFormat="1" ht="12.75">
      <c r="A49" s="563" t="s">
        <v>706</v>
      </c>
      <c r="B49" s="559">
        <f>SUM(B50+B51)</f>
        <v>13572</v>
      </c>
      <c r="C49" s="559">
        <f>SUM(C50+C51)</f>
        <v>7296</v>
      </c>
      <c r="D49" s="559">
        <f>SUM(D50+D51)</f>
        <v>6388</v>
      </c>
      <c r="E49" s="560">
        <f t="shared" si="0"/>
        <v>0.470674918950781</v>
      </c>
      <c r="F49" s="560">
        <f t="shared" si="1"/>
        <v>0.8755482456140351</v>
      </c>
      <c r="G49" s="559">
        <f>SUM(G50+G51)</f>
        <v>977</v>
      </c>
      <c r="H49" s="559">
        <f>SUM(H50+H51)</f>
        <v>1210</v>
      </c>
      <c r="I49" s="560">
        <f t="shared" si="2"/>
        <v>1.2384851586489254</v>
      </c>
      <c r="J49" s="539"/>
      <c r="K49" s="539"/>
      <c r="L49" s="539"/>
      <c r="M49" s="539"/>
      <c r="N49" s="539"/>
      <c r="O49" s="539"/>
      <c r="P49" s="539"/>
    </row>
    <row r="50" spans="1:16" s="541" customFormat="1" ht="12">
      <c r="A50" s="555" t="s">
        <v>697</v>
      </c>
      <c r="B50" s="561">
        <v>12118</v>
      </c>
      <c r="C50" s="561">
        <v>6365</v>
      </c>
      <c r="D50" s="561">
        <v>5955</v>
      </c>
      <c r="E50" s="557">
        <f t="shared" si="0"/>
        <v>0.4914177256973098</v>
      </c>
      <c r="F50" s="557">
        <f t="shared" si="1"/>
        <v>0.9355852317360566</v>
      </c>
      <c r="G50" s="562">
        <v>872</v>
      </c>
      <c r="H50" s="561">
        <f>SUM(D50-'[4]Sheet6'!D50)</f>
        <v>1134</v>
      </c>
      <c r="I50" s="557">
        <f t="shared" si="2"/>
        <v>1.3004587155963303</v>
      </c>
      <c r="J50" s="539"/>
      <c r="K50" s="539"/>
      <c r="L50" s="539"/>
      <c r="M50" s="539"/>
      <c r="N50" s="539"/>
      <c r="O50" s="539"/>
      <c r="P50" s="539"/>
    </row>
    <row r="51" spans="1:16" s="541" customFormat="1" ht="12">
      <c r="A51" s="555" t="s">
        <v>698</v>
      </c>
      <c r="B51" s="561">
        <v>1454</v>
      </c>
      <c r="C51" s="561">
        <v>931</v>
      </c>
      <c r="D51" s="561">
        <v>433</v>
      </c>
      <c r="E51" s="557">
        <f t="shared" si="0"/>
        <v>0.2977991746905089</v>
      </c>
      <c r="F51" s="557">
        <f t="shared" si="1"/>
        <v>0.46509129967776586</v>
      </c>
      <c r="G51" s="562">
        <v>105</v>
      </c>
      <c r="H51" s="561">
        <f>SUM(D51-'[4]Sheet6'!D51)</f>
        <v>76</v>
      </c>
      <c r="I51" s="557">
        <f t="shared" si="2"/>
        <v>0.7238095238095238</v>
      </c>
      <c r="J51" s="539"/>
      <c r="K51" s="539"/>
      <c r="L51" s="539"/>
      <c r="M51" s="539"/>
      <c r="N51" s="539"/>
      <c r="O51" s="539"/>
      <c r="P51" s="539"/>
    </row>
    <row r="52" spans="1:16" s="541" customFormat="1" ht="75" customHeight="1">
      <c r="A52" s="549" t="s">
        <v>5</v>
      </c>
      <c r="B52" s="549" t="s">
        <v>556</v>
      </c>
      <c r="C52" s="549" t="s">
        <v>38</v>
      </c>
      <c r="D52" s="549" t="s">
        <v>8</v>
      </c>
      <c r="E52" s="549" t="s">
        <v>692</v>
      </c>
      <c r="F52" s="549" t="s">
        <v>693</v>
      </c>
      <c r="G52" s="549" t="s">
        <v>39</v>
      </c>
      <c r="H52" s="549" t="s">
        <v>12</v>
      </c>
      <c r="I52" s="549" t="s">
        <v>695</v>
      </c>
      <c r="J52" s="539"/>
      <c r="K52" s="539"/>
      <c r="L52" s="539"/>
      <c r="M52" s="539"/>
      <c r="N52" s="539"/>
      <c r="O52" s="539"/>
      <c r="P52" s="539"/>
    </row>
    <row r="53" spans="1:16" s="541" customFormat="1" ht="12">
      <c r="A53" s="549">
        <v>1</v>
      </c>
      <c r="B53" s="549">
        <v>2</v>
      </c>
      <c r="C53" s="549">
        <v>3</v>
      </c>
      <c r="D53" s="549">
        <v>4</v>
      </c>
      <c r="E53" s="549">
        <v>5</v>
      </c>
      <c r="F53" s="549">
        <v>6</v>
      </c>
      <c r="G53" s="551">
        <v>7</v>
      </c>
      <c r="H53" s="551">
        <v>8</v>
      </c>
      <c r="I53" s="551">
        <v>9</v>
      </c>
      <c r="J53" s="539"/>
      <c r="K53" s="539"/>
      <c r="L53" s="539"/>
      <c r="M53" s="539"/>
      <c r="N53" s="539"/>
      <c r="O53" s="539"/>
      <c r="P53" s="539"/>
    </row>
    <row r="54" spans="1:16" s="541" customFormat="1" ht="36.75" customHeight="1">
      <c r="A54" s="564" t="s">
        <v>707</v>
      </c>
      <c r="B54" s="559">
        <f>SUM(B55+B56)</f>
        <v>8877</v>
      </c>
      <c r="C54" s="559">
        <f>SUM(C55+C56)</f>
        <v>5080</v>
      </c>
      <c r="D54" s="559">
        <f>SUM(D55+D56)</f>
        <v>4262</v>
      </c>
      <c r="E54" s="560">
        <f aca="true" t="shared" si="3" ref="E54:E91">SUM(D54/B54)</f>
        <v>0.4801171566970823</v>
      </c>
      <c r="F54" s="560">
        <f aca="true" t="shared" si="4" ref="F54:F91">SUM(D54/C54)</f>
        <v>0.8389763779527559</v>
      </c>
      <c r="G54" s="559">
        <f>SUM(G55+G56)</f>
        <v>797</v>
      </c>
      <c r="H54" s="559">
        <f>SUM(H55+H56)</f>
        <v>558</v>
      </c>
      <c r="I54" s="560">
        <f aca="true" t="shared" si="5" ref="I54:I64">SUM(H54/G54)</f>
        <v>0.7001254705144291</v>
      </c>
      <c r="J54" s="539"/>
      <c r="K54" s="539"/>
      <c r="L54" s="539"/>
      <c r="M54" s="539"/>
      <c r="N54" s="539"/>
      <c r="O54" s="539"/>
      <c r="P54" s="539"/>
    </row>
    <row r="55" spans="1:16" s="541" customFormat="1" ht="12">
      <c r="A55" s="555" t="s">
        <v>697</v>
      </c>
      <c r="B55" s="561">
        <v>6424</v>
      </c>
      <c r="C55" s="561">
        <v>3794</v>
      </c>
      <c r="D55" s="561">
        <v>3407</v>
      </c>
      <c r="E55" s="557">
        <f t="shared" si="3"/>
        <v>0.5303549190535491</v>
      </c>
      <c r="F55" s="557">
        <f t="shared" si="4"/>
        <v>0.8979968371112282</v>
      </c>
      <c r="G55" s="562">
        <v>515</v>
      </c>
      <c r="H55" s="561">
        <f>SUM(D55-'[4]Sheet6'!D55)</f>
        <v>472</v>
      </c>
      <c r="I55" s="557">
        <f t="shared" si="5"/>
        <v>0.916504854368932</v>
      </c>
      <c r="J55" s="539"/>
      <c r="K55" s="539"/>
      <c r="L55" s="539"/>
      <c r="M55" s="539"/>
      <c r="N55" s="539"/>
      <c r="O55" s="539"/>
      <c r="P55" s="539"/>
    </row>
    <row r="56" spans="1:16" s="541" customFormat="1" ht="12">
      <c r="A56" s="555" t="s">
        <v>698</v>
      </c>
      <c r="B56" s="561">
        <v>2453</v>
      </c>
      <c r="C56" s="561">
        <v>1286</v>
      </c>
      <c r="D56" s="561">
        <v>855</v>
      </c>
      <c r="E56" s="557">
        <f t="shared" si="3"/>
        <v>0.34855279249898086</v>
      </c>
      <c r="F56" s="557">
        <f t="shared" si="4"/>
        <v>0.6648522550544324</v>
      </c>
      <c r="G56" s="562">
        <v>282</v>
      </c>
      <c r="H56" s="561">
        <f>SUM(D56-'[4]Sheet6'!D56)</f>
        <v>86</v>
      </c>
      <c r="I56" s="557">
        <f t="shared" si="5"/>
        <v>0.3049645390070922</v>
      </c>
      <c r="J56" s="539"/>
      <c r="K56" s="539"/>
      <c r="L56" s="539"/>
      <c r="M56" s="539"/>
      <c r="N56" s="539"/>
      <c r="O56" s="539"/>
      <c r="P56" s="539"/>
    </row>
    <row r="57" spans="1:16" s="541" customFormat="1" ht="12.75">
      <c r="A57" s="563" t="s">
        <v>45</v>
      </c>
      <c r="B57" s="559">
        <f>SUM(B58+B59)</f>
        <v>14169</v>
      </c>
      <c r="C57" s="559">
        <f>SUM(C58+C59)</f>
        <v>8463</v>
      </c>
      <c r="D57" s="559">
        <f>SUM(D58+D59)</f>
        <v>8173</v>
      </c>
      <c r="E57" s="560">
        <f t="shared" si="3"/>
        <v>0.5768226409767803</v>
      </c>
      <c r="F57" s="560">
        <f t="shared" si="4"/>
        <v>0.9657331915396431</v>
      </c>
      <c r="G57" s="559">
        <f>SUM(G58+G59)</f>
        <v>1473</v>
      </c>
      <c r="H57" s="559">
        <f>SUM(H58+H59)</f>
        <v>1329</v>
      </c>
      <c r="I57" s="560">
        <f t="shared" si="5"/>
        <v>0.9022403258655805</v>
      </c>
      <c r="J57" s="539"/>
      <c r="K57" s="539"/>
      <c r="L57" s="539"/>
      <c r="M57" s="539"/>
      <c r="N57" s="539"/>
      <c r="O57" s="539"/>
      <c r="P57" s="539"/>
    </row>
    <row r="58" spans="1:16" s="541" customFormat="1" ht="12">
      <c r="A58" s="555" t="s">
        <v>697</v>
      </c>
      <c r="B58" s="561">
        <v>12456</v>
      </c>
      <c r="C58" s="561">
        <v>7534</v>
      </c>
      <c r="D58" s="561">
        <v>7362</v>
      </c>
      <c r="E58" s="557">
        <f t="shared" si="3"/>
        <v>0.5910404624277457</v>
      </c>
      <c r="F58" s="557">
        <f t="shared" si="4"/>
        <v>0.9771701619325723</v>
      </c>
      <c r="G58" s="562">
        <v>1311</v>
      </c>
      <c r="H58" s="561">
        <f>SUM(D58-'[4]Sheet6'!D58)</f>
        <v>1206</v>
      </c>
      <c r="I58" s="557">
        <f t="shared" si="5"/>
        <v>0.919908466819222</v>
      </c>
      <c r="J58" s="539"/>
      <c r="K58" s="539"/>
      <c r="L58" s="539"/>
      <c r="M58" s="539"/>
      <c r="N58" s="539"/>
      <c r="O58" s="539"/>
      <c r="P58" s="539"/>
    </row>
    <row r="59" spans="1:16" s="541" customFormat="1" ht="12">
      <c r="A59" s="555" t="s">
        <v>698</v>
      </c>
      <c r="B59" s="561">
        <v>1713</v>
      </c>
      <c r="C59" s="561">
        <v>929</v>
      </c>
      <c r="D59" s="561">
        <v>811</v>
      </c>
      <c r="E59" s="557">
        <f t="shared" si="3"/>
        <v>0.47343841214244015</v>
      </c>
      <c r="F59" s="557">
        <f t="shared" si="4"/>
        <v>0.8729817007534983</v>
      </c>
      <c r="G59" s="562">
        <v>162</v>
      </c>
      <c r="H59" s="561">
        <f>SUM(D59-'[4]Sheet6'!D59)</f>
        <v>123</v>
      </c>
      <c r="I59" s="557">
        <f t="shared" si="5"/>
        <v>0.7592592592592593</v>
      </c>
      <c r="J59" s="539"/>
      <c r="K59" s="539"/>
      <c r="L59" s="539"/>
      <c r="M59" s="539"/>
      <c r="N59" s="539"/>
      <c r="O59" s="539"/>
      <c r="P59" s="539"/>
    </row>
    <row r="60" spans="1:16" s="541" customFormat="1" ht="12.75">
      <c r="A60" s="563" t="s">
        <v>708</v>
      </c>
      <c r="B60" s="559">
        <f>SUM(B61+B62)</f>
        <v>13822</v>
      </c>
      <c r="C60" s="559">
        <f>SUM(C61+C62)</f>
        <v>8456</v>
      </c>
      <c r="D60" s="559">
        <f>SUM(D61+D62)</f>
        <v>6237</v>
      </c>
      <c r="E60" s="560">
        <f t="shared" si="3"/>
        <v>0.45123715815366805</v>
      </c>
      <c r="F60" s="560">
        <f t="shared" si="4"/>
        <v>0.7375827814569537</v>
      </c>
      <c r="G60" s="559">
        <f>SUM(G61+G62)</f>
        <v>1128</v>
      </c>
      <c r="H60" s="559">
        <f>SUM(H61+H62)</f>
        <v>902</v>
      </c>
      <c r="I60" s="560">
        <f t="shared" si="5"/>
        <v>0.799645390070922</v>
      </c>
      <c r="J60" s="539"/>
      <c r="K60" s="539"/>
      <c r="L60" s="539"/>
      <c r="M60" s="539"/>
      <c r="N60" s="539"/>
      <c r="O60" s="539"/>
      <c r="P60" s="539"/>
    </row>
    <row r="61" spans="1:16" s="541" customFormat="1" ht="12">
      <c r="A61" s="555" t="s">
        <v>697</v>
      </c>
      <c r="B61" s="561">
        <v>12247</v>
      </c>
      <c r="C61" s="561">
        <v>7508</v>
      </c>
      <c r="D61" s="561">
        <v>5682</v>
      </c>
      <c r="E61" s="557">
        <f t="shared" si="3"/>
        <v>0.4639503551890259</v>
      </c>
      <c r="F61" s="557">
        <f t="shared" si="4"/>
        <v>0.7567927543953117</v>
      </c>
      <c r="G61" s="562">
        <v>996</v>
      </c>
      <c r="H61" s="561">
        <f>SUM(D61-'[4]Sheet6'!D61)</f>
        <v>812</v>
      </c>
      <c r="I61" s="557">
        <f t="shared" si="5"/>
        <v>0.8152610441767069</v>
      </c>
      <c r="J61" s="539"/>
      <c r="K61" s="539"/>
      <c r="L61" s="539"/>
      <c r="M61" s="539"/>
      <c r="N61" s="539"/>
      <c r="O61" s="539"/>
      <c r="P61" s="539"/>
    </row>
    <row r="62" spans="1:16" s="541" customFormat="1" ht="12">
      <c r="A62" s="555" t="s">
        <v>698</v>
      </c>
      <c r="B62" s="561">
        <v>1575</v>
      </c>
      <c r="C62" s="561">
        <v>948</v>
      </c>
      <c r="D62" s="561">
        <v>555</v>
      </c>
      <c r="E62" s="557">
        <f t="shared" si="3"/>
        <v>0.3523809523809524</v>
      </c>
      <c r="F62" s="557">
        <f t="shared" si="4"/>
        <v>0.5854430379746836</v>
      </c>
      <c r="G62" s="562">
        <v>132</v>
      </c>
      <c r="H62" s="561">
        <f>SUM(D62-'[4]Sheet6'!D62)</f>
        <v>90</v>
      </c>
      <c r="I62" s="557">
        <f t="shared" si="5"/>
        <v>0.6818181818181818</v>
      </c>
      <c r="J62" s="539"/>
      <c r="K62" s="539"/>
      <c r="L62" s="539"/>
      <c r="M62" s="539"/>
      <c r="N62" s="539"/>
      <c r="O62" s="539"/>
      <c r="P62" s="539"/>
    </row>
    <row r="63" spans="1:16" s="541" customFormat="1" ht="12.75">
      <c r="A63" s="563" t="s">
        <v>709</v>
      </c>
      <c r="B63" s="559">
        <f>SUM(B64+B65)</f>
        <v>1392</v>
      </c>
      <c r="C63" s="559">
        <f>SUM(C64+C65)</f>
        <v>822</v>
      </c>
      <c r="D63" s="559">
        <f>SUM(D64+D65)</f>
        <v>669</v>
      </c>
      <c r="E63" s="560">
        <f t="shared" si="3"/>
        <v>0.48060344827586204</v>
      </c>
      <c r="F63" s="560">
        <f t="shared" si="4"/>
        <v>0.8138686131386861</v>
      </c>
      <c r="G63" s="559">
        <f>SUM(G64+G65)</f>
        <v>120</v>
      </c>
      <c r="H63" s="559">
        <f>SUM(H64+H65)</f>
        <v>144</v>
      </c>
      <c r="I63" s="560">
        <f t="shared" si="5"/>
        <v>1.2</v>
      </c>
      <c r="J63" s="539"/>
      <c r="K63" s="539"/>
      <c r="L63" s="539"/>
      <c r="M63" s="539"/>
      <c r="N63" s="539"/>
      <c r="O63" s="539"/>
      <c r="P63" s="539"/>
    </row>
    <row r="64" spans="1:16" s="541" customFormat="1" ht="12">
      <c r="A64" s="555" t="s">
        <v>697</v>
      </c>
      <c r="B64" s="561">
        <v>1350</v>
      </c>
      <c r="C64" s="561">
        <v>795</v>
      </c>
      <c r="D64" s="561">
        <v>657</v>
      </c>
      <c r="E64" s="557">
        <f t="shared" si="3"/>
        <v>0.4866666666666667</v>
      </c>
      <c r="F64" s="557">
        <f t="shared" si="4"/>
        <v>0.8264150943396227</v>
      </c>
      <c r="G64" s="562">
        <v>120</v>
      </c>
      <c r="H64" s="561">
        <f>SUM(D64-'[4]Sheet6'!D64)</f>
        <v>139</v>
      </c>
      <c r="I64" s="557">
        <f t="shared" si="5"/>
        <v>1.1583333333333334</v>
      </c>
      <c r="J64" s="539"/>
      <c r="K64" s="539"/>
      <c r="L64" s="539"/>
      <c r="M64" s="539"/>
      <c r="N64" s="539"/>
      <c r="O64" s="539"/>
      <c r="P64" s="539"/>
    </row>
    <row r="65" spans="1:16" s="541" customFormat="1" ht="12">
      <c r="A65" s="555" t="s">
        <v>698</v>
      </c>
      <c r="B65" s="561">
        <v>42</v>
      </c>
      <c r="C65" s="561">
        <v>27</v>
      </c>
      <c r="D65" s="561">
        <v>12</v>
      </c>
      <c r="E65" s="557">
        <f t="shared" si="3"/>
        <v>0.2857142857142857</v>
      </c>
      <c r="F65" s="557">
        <f t="shared" si="4"/>
        <v>0.4444444444444444</v>
      </c>
      <c r="G65" s="562"/>
      <c r="H65" s="561">
        <f>SUM(D65-'[4]Sheet6'!D65)</f>
        <v>5</v>
      </c>
      <c r="I65" s="557">
        <v>0</v>
      </c>
      <c r="J65" s="539"/>
      <c r="K65" s="539"/>
      <c r="L65" s="539"/>
      <c r="M65" s="539"/>
      <c r="N65" s="539"/>
      <c r="O65" s="539"/>
      <c r="P65" s="539"/>
    </row>
    <row r="66" spans="1:16" s="541" customFormat="1" ht="12.75">
      <c r="A66" s="563" t="s">
        <v>710</v>
      </c>
      <c r="B66" s="559">
        <f>SUM(B67+B68)</f>
        <v>612</v>
      </c>
      <c r="C66" s="559">
        <f>SUM(C67+C68)</f>
        <v>362</v>
      </c>
      <c r="D66" s="559">
        <f>SUM(D67+D68)</f>
        <v>362</v>
      </c>
      <c r="E66" s="560">
        <f t="shared" si="3"/>
        <v>0.5915032679738562</v>
      </c>
      <c r="F66" s="560">
        <f t="shared" si="4"/>
        <v>1</v>
      </c>
      <c r="G66" s="559">
        <f>SUM(G67+G68)</f>
        <v>44</v>
      </c>
      <c r="H66" s="559">
        <f>SUM(H67+H68)</f>
        <v>44</v>
      </c>
      <c r="I66" s="560">
        <f>SUM(H66/G66)</f>
        <v>1</v>
      </c>
      <c r="J66" s="539"/>
      <c r="K66" s="539"/>
      <c r="L66" s="539"/>
      <c r="M66" s="539"/>
      <c r="N66" s="539"/>
      <c r="O66" s="539"/>
      <c r="P66" s="539"/>
    </row>
    <row r="67" spans="1:9" ht="12">
      <c r="A67" s="555" t="s">
        <v>697</v>
      </c>
      <c r="B67" s="561">
        <v>586</v>
      </c>
      <c r="C67" s="561">
        <v>336</v>
      </c>
      <c r="D67" s="561">
        <v>336</v>
      </c>
      <c r="E67" s="557">
        <f t="shared" si="3"/>
        <v>0.5733788395904437</v>
      </c>
      <c r="F67" s="557">
        <f t="shared" si="4"/>
        <v>1</v>
      </c>
      <c r="G67" s="562">
        <v>44</v>
      </c>
      <c r="H67" s="561">
        <f>SUM(D67-'[4]Sheet6'!D67)</f>
        <v>44</v>
      </c>
      <c r="I67" s="557">
        <f>SUM(H67/G67)</f>
        <v>1</v>
      </c>
    </row>
    <row r="68" spans="1:9" ht="12">
      <c r="A68" s="555" t="s">
        <v>698</v>
      </c>
      <c r="B68" s="561">
        <v>26</v>
      </c>
      <c r="C68" s="561">
        <v>26</v>
      </c>
      <c r="D68" s="561">
        <v>26</v>
      </c>
      <c r="E68" s="557">
        <f t="shared" si="3"/>
        <v>1</v>
      </c>
      <c r="F68" s="557">
        <f t="shared" si="4"/>
        <v>1</v>
      </c>
      <c r="G68" s="562"/>
      <c r="H68" s="561">
        <f>SUM(D68-'[4]Sheet6'!D68)</f>
        <v>0</v>
      </c>
      <c r="I68" s="557">
        <v>0</v>
      </c>
    </row>
    <row r="69" spans="1:9" ht="12.75">
      <c r="A69" s="563" t="s">
        <v>711</v>
      </c>
      <c r="B69" s="559">
        <f>SUM(B70+B71)</f>
        <v>757</v>
      </c>
      <c r="C69" s="559">
        <f>SUM(C70+C71)</f>
        <v>422</v>
      </c>
      <c r="D69" s="559">
        <f>SUM(D70+D71)</f>
        <v>170</v>
      </c>
      <c r="E69" s="560">
        <f t="shared" si="3"/>
        <v>0.22457067371202113</v>
      </c>
      <c r="F69" s="560">
        <f t="shared" si="4"/>
        <v>0.4028436018957346</v>
      </c>
      <c r="G69" s="559">
        <f>SUM(G70+G71)</f>
        <v>87</v>
      </c>
      <c r="H69" s="559">
        <f>SUM(H70+H71)</f>
        <v>49</v>
      </c>
      <c r="I69" s="560">
        <f aca="true" t="shared" si="6" ref="I69:I76">SUM(H69/G69)</f>
        <v>0.5632183908045977</v>
      </c>
    </row>
    <row r="70" spans="1:9" ht="12">
      <c r="A70" s="555" t="s">
        <v>697</v>
      </c>
      <c r="B70" s="561">
        <v>232</v>
      </c>
      <c r="C70" s="561">
        <v>121</v>
      </c>
      <c r="D70" s="561">
        <v>108</v>
      </c>
      <c r="E70" s="557">
        <f t="shared" si="3"/>
        <v>0.46551724137931033</v>
      </c>
      <c r="F70" s="557">
        <f t="shared" si="4"/>
        <v>0.8925619834710744</v>
      </c>
      <c r="G70" s="562">
        <v>22</v>
      </c>
      <c r="H70" s="561">
        <f>SUM(D70-'[4]Sheet6'!D70)</f>
        <v>13</v>
      </c>
      <c r="I70" s="557">
        <f t="shared" si="6"/>
        <v>0.5909090909090909</v>
      </c>
    </row>
    <row r="71" spans="1:9" ht="12">
      <c r="A71" s="555" t="s">
        <v>698</v>
      </c>
      <c r="B71" s="561">
        <v>525</v>
      </c>
      <c r="C71" s="561">
        <v>301</v>
      </c>
      <c r="D71" s="561">
        <v>62</v>
      </c>
      <c r="E71" s="557">
        <f t="shared" si="3"/>
        <v>0.1180952380952381</v>
      </c>
      <c r="F71" s="557">
        <f t="shared" si="4"/>
        <v>0.2059800664451827</v>
      </c>
      <c r="G71" s="562">
        <v>65</v>
      </c>
      <c r="H71" s="561">
        <f>SUM(D71-'[4]Sheet6'!D71)</f>
        <v>36</v>
      </c>
      <c r="I71" s="557">
        <f t="shared" si="6"/>
        <v>0.5538461538461539</v>
      </c>
    </row>
    <row r="72" spans="1:9" ht="12.75">
      <c r="A72" s="563" t="s">
        <v>712</v>
      </c>
      <c r="B72" s="559">
        <f>SUM(B73+B74)</f>
        <v>5201</v>
      </c>
      <c r="C72" s="559">
        <f>SUM(C73+C74)</f>
        <v>3063</v>
      </c>
      <c r="D72" s="559">
        <f>SUM(D73+D74)</f>
        <v>2990</v>
      </c>
      <c r="E72" s="560">
        <f t="shared" si="3"/>
        <v>0.5748894443376273</v>
      </c>
      <c r="F72" s="560">
        <f t="shared" si="4"/>
        <v>0.9761671563826314</v>
      </c>
      <c r="G72" s="559">
        <f>SUM(G73+G74)</f>
        <v>427</v>
      </c>
      <c r="H72" s="559">
        <f>SUM(H73+H74)</f>
        <v>430</v>
      </c>
      <c r="I72" s="560">
        <f t="shared" si="6"/>
        <v>1.0070257611241218</v>
      </c>
    </row>
    <row r="73" spans="1:9" ht="12">
      <c r="A73" s="555" t="s">
        <v>697</v>
      </c>
      <c r="B73" s="561">
        <v>4886</v>
      </c>
      <c r="C73" s="561">
        <v>2879</v>
      </c>
      <c r="D73" s="561">
        <v>2879</v>
      </c>
      <c r="E73" s="557">
        <f t="shared" si="3"/>
        <v>0.5892345476872698</v>
      </c>
      <c r="F73" s="557">
        <f t="shared" si="4"/>
        <v>1</v>
      </c>
      <c r="G73" s="562">
        <v>401</v>
      </c>
      <c r="H73" s="561">
        <f>SUM(D73-'[4]Sheet6'!D73)</f>
        <v>405</v>
      </c>
      <c r="I73" s="557">
        <f t="shared" si="6"/>
        <v>1.0099750623441397</v>
      </c>
    </row>
    <row r="74" spans="1:9" ht="12">
      <c r="A74" s="555" t="s">
        <v>698</v>
      </c>
      <c r="B74" s="561">
        <v>315</v>
      </c>
      <c r="C74" s="561">
        <v>184</v>
      </c>
      <c r="D74" s="561">
        <v>111</v>
      </c>
      <c r="E74" s="557">
        <f t="shared" si="3"/>
        <v>0.3523809523809524</v>
      </c>
      <c r="F74" s="557">
        <f t="shared" si="4"/>
        <v>0.6032608695652174</v>
      </c>
      <c r="G74" s="562">
        <v>26</v>
      </c>
      <c r="H74" s="561">
        <f>SUM(D74-'[4]Sheet6'!D74)</f>
        <v>25</v>
      </c>
      <c r="I74" s="557">
        <f t="shared" si="6"/>
        <v>0.9615384615384616</v>
      </c>
    </row>
    <row r="75" spans="1:9" ht="24" customHeight="1">
      <c r="A75" s="565" t="s">
        <v>713</v>
      </c>
      <c r="B75" s="559">
        <f>SUM(B76+B77)</f>
        <v>1125</v>
      </c>
      <c r="C75" s="559">
        <f>SUM(C76+C77)</f>
        <v>252</v>
      </c>
      <c r="D75" s="559">
        <f>SUM(D76+D77)</f>
        <v>104</v>
      </c>
      <c r="E75" s="560">
        <f t="shared" si="3"/>
        <v>0.09244444444444444</v>
      </c>
      <c r="F75" s="560">
        <f t="shared" si="4"/>
        <v>0.4126984126984127</v>
      </c>
      <c r="G75" s="559">
        <f>SUM(G76+G77)</f>
        <v>110</v>
      </c>
      <c r="H75" s="559">
        <f>SUM(H76+H77)</f>
        <v>19</v>
      </c>
      <c r="I75" s="560">
        <f t="shared" si="6"/>
        <v>0.17272727272727273</v>
      </c>
    </row>
    <row r="76" spans="1:9" ht="12">
      <c r="A76" s="555" t="s">
        <v>697</v>
      </c>
      <c r="B76" s="561">
        <v>1123</v>
      </c>
      <c r="C76" s="561">
        <v>250</v>
      </c>
      <c r="D76" s="561">
        <v>102</v>
      </c>
      <c r="E76" s="557">
        <f t="shared" si="3"/>
        <v>0.09082813891362422</v>
      </c>
      <c r="F76" s="557">
        <f t="shared" si="4"/>
        <v>0.408</v>
      </c>
      <c r="G76" s="562">
        <v>110</v>
      </c>
      <c r="H76" s="561">
        <f>SUM(D76-'[4]Sheet6'!D76)</f>
        <v>19</v>
      </c>
      <c r="I76" s="557">
        <f t="shared" si="6"/>
        <v>0.17272727272727273</v>
      </c>
    </row>
    <row r="77" spans="1:9" ht="12">
      <c r="A77" s="555" t="s">
        <v>698</v>
      </c>
      <c r="B77" s="561">
        <v>2</v>
      </c>
      <c r="C77" s="561">
        <v>2</v>
      </c>
      <c r="D77" s="561">
        <v>2</v>
      </c>
      <c r="E77" s="557">
        <f t="shared" si="3"/>
        <v>1</v>
      </c>
      <c r="F77" s="557">
        <f t="shared" si="4"/>
        <v>1</v>
      </c>
      <c r="G77" s="562"/>
      <c r="H77" s="561">
        <f>SUM(D77-'[4]Sheet6'!D77)</f>
        <v>0</v>
      </c>
      <c r="I77" s="557">
        <v>0</v>
      </c>
    </row>
    <row r="78" spans="1:9" ht="15.75" customHeight="1">
      <c r="A78" s="558" t="s">
        <v>714</v>
      </c>
      <c r="B78" s="559">
        <f>SUM(B79)</f>
        <v>52</v>
      </c>
      <c r="C78" s="559">
        <f>SUM(C79)</f>
        <v>30</v>
      </c>
      <c r="D78" s="559">
        <f>SUM(D79)</f>
        <v>26</v>
      </c>
      <c r="E78" s="560">
        <f t="shared" si="3"/>
        <v>0.5</v>
      </c>
      <c r="F78" s="560">
        <f t="shared" si="4"/>
        <v>0.8666666666666667</v>
      </c>
      <c r="G78" s="559">
        <f>SUM(G79)</f>
        <v>5</v>
      </c>
      <c r="H78" s="559">
        <f>SUM(H79)</f>
        <v>3</v>
      </c>
      <c r="I78" s="560">
        <f aca="true" t="shared" si="7" ref="I78:I83">SUM(H78/G78)</f>
        <v>0.6</v>
      </c>
    </row>
    <row r="79" spans="1:9" ht="12">
      <c r="A79" s="555" t="s">
        <v>697</v>
      </c>
      <c r="B79" s="561">
        <v>52</v>
      </c>
      <c r="C79" s="561">
        <v>30</v>
      </c>
      <c r="D79" s="561">
        <v>26</v>
      </c>
      <c r="E79" s="557">
        <f t="shared" si="3"/>
        <v>0.5</v>
      </c>
      <c r="F79" s="557">
        <f t="shared" si="4"/>
        <v>0.8666666666666667</v>
      </c>
      <c r="G79" s="562">
        <v>5</v>
      </c>
      <c r="H79" s="561">
        <f>SUM(D79-'[4]Sheet6'!D79)</f>
        <v>3</v>
      </c>
      <c r="I79" s="557">
        <f t="shared" si="7"/>
        <v>0.6</v>
      </c>
    </row>
    <row r="80" spans="1:9" ht="22.5" customHeight="1">
      <c r="A80" s="565" t="s">
        <v>715</v>
      </c>
      <c r="B80" s="559">
        <f>SUM(B81)</f>
        <v>790</v>
      </c>
      <c r="C80" s="559">
        <f>SUM(C81)</f>
        <v>462</v>
      </c>
      <c r="D80" s="559">
        <f>SUM(D81)</f>
        <v>462</v>
      </c>
      <c r="E80" s="560">
        <f t="shared" si="3"/>
        <v>0.5848101265822785</v>
      </c>
      <c r="F80" s="560">
        <f t="shared" si="4"/>
        <v>1</v>
      </c>
      <c r="G80" s="559">
        <f>SUM(G81)</f>
        <v>67</v>
      </c>
      <c r="H80" s="559">
        <f>SUM(H81)</f>
        <v>67</v>
      </c>
      <c r="I80" s="560">
        <f t="shared" si="7"/>
        <v>1</v>
      </c>
    </row>
    <row r="81" spans="1:9" ht="12">
      <c r="A81" s="555" t="s">
        <v>697</v>
      </c>
      <c r="B81" s="561">
        <v>790</v>
      </c>
      <c r="C81" s="561">
        <v>462</v>
      </c>
      <c r="D81" s="561">
        <v>462</v>
      </c>
      <c r="E81" s="557">
        <f t="shared" si="3"/>
        <v>0.5848101265822785</v>
      </c>
      <c r="F81" s="557">
        <f t="shared" si="4"/>
        <v>1</v>
      </c>
      <c r="G81" s="562">
        <v>67</v>
      </c>
      <c r="H81" s="561">
        <f>SUM(D81-'[4]Sheet6'!D81)</f>
        <v>67</v>
      </c>
      <c r="I81" s="557">
        <f t="shared" si="7"/>
        <v>1</v>
      </c>
    </row>
    <row r="82" spans="1:9" ht="12.75">
      <c r="A82" s="563" t="s">
        <v>716</v>
      </c>
      <c r="B82" s="559">
        <f>SUM(B83+B84)</f>
        <v>6474</v>
      </c>
      <c r="C82" s="559">
        <f>SUM(C83+C84)</f>
        <v>3749</v>
      </c>
      <c r="D82" s="559">
        <f>SUM(D83+D84)</f>
        <v>3740</v>
      </c>
      <c r="E82" s="560">
        <f t="shared" si="3"/>
        <v>0.5776953969725054</v>
      </c>
      <c r="F82" s="560">
        <f t="shared" si="4"/>
        <v>0.9975993598292878</v>
      </c>
      <c r="G82" s="559">
        <f>SUM(G83+G84)</f>
        <v>532</v>
      </c>
      <c r="H82" s="559">
        <f>SUM(H83+H84)</f>
        <v>527</v>
      </c>
      <c r="I82" s="560">
        <f t="shared" si="7"/>
        <v>0.9906015037593985</v>
      </c>
    </row>
    <row r="83" spans="1:9" ht="12">
      <c r="A83" s="555" t="s">
        <v>697</v>
      </c>
      <c r="B83" s="561">
        <v>6266</v>
      </c>
      <c r="C83" s="561">
        <v>3654</v>
      </c>
      <c r="D83" s="561">
        <v>3647</v>
      </c>
      <c r="E83" s="557">
        <f t="shared" si="3"/>
        <v>0.582030003191829</v>
      </c>
      <c r="F83" s="557">
        <f t="shared" si="4"/>
        <v>0.9980842911877394</v>
      </c>
      <c r="G83" s="562">
        <v>532</v>
      </c>
      <c r="H83" s="561">
        <f>SUM(D83-'[4]Sheet6'!D83)</f>
        <v>527</v>
      </c>
      <c r="I83" s="557">
        <f t="shared" si="7"/>
        <v>0.9906015037593985</v>
      </c>
    </row>
    <row r="84" spans="1:9" ht="12">
      <c r="A84" s="555" t="s">
        <v>698</v>
      </c>
      <c r="B84" s="561">
        <v>208</v>
      </c>
      <c r="C84" s="561">
        <v>95</v>
      </c>
      <c r="D84" s="561">
        <v>93</v>
      </c>
      <c r="E84" s="557">
        <f t="shared" si="3"/>
        <v>0.44711538461538464</v>
      </c>
      <c r="F84" s="557">
        <f t="shared" si="4"/>
        <v>0.9789473684210527</v>
      </c>
      <c r="G84" s="562">
        <v>0</v>
      </c>
      <c r="H84" s="561">
        <f>SUM(D84-'[4]Sheet6'!D84)</f>
        <v>0</v>
      </c>
      <c r="I84" s="557">
        <v>0</v>
      </c>
    </row>
    <row r="85" spans="1:9" ht="15" customHeight="1">
      <c r="A85" s="565" t="s">
        <v>717</v>
      </c>
      <c r="B85" s="559">
        <f>SUM(B86)</f>
        <v>78</v>
      </c>
      <c r="C85" s="559">
        <f>SUM(C86)</f>
        <v>42</v>
      </c>
      <c r="D85" s="559">
        <f>SUM(D86)</f>
        <v>39</v>
      </c>
      <c r="E85" s="560">
        <f t="shared" si="3"/>
        <v>0.5</v>
      </c>
      <c r="F85" s="560">
        <f t="shared" si="4"/>
        <v>0.9285714285714286</v>
      </c>
      <c r="G85" s="559">
        <f>SUM(G86)</f>
        <v>6</v>
      </c>
      <c r="H85" s="559">
        <f>SUM(H86)</f>
        <v>6</v>
      </c>
      <c r="I85" s="560">
        <f aca="true" t="shared" si="8" ref="I85:I91">SUM(H85/G85)</f>
        <v>1</v>
      </c>
    </row>
    <row r="86" spans="1:9" ht="12">
      <c r="A86" s="555" t="s">
        <v>697</v>
      </c>
      <c r="B86" s="561">
        <v>78</v>
      </c>
      <c r="C86" s="561">
        <v>42</v>
      </c>
      <c r="D86" s="561">
        <v>39</v>
      </c>
      <c r="E86" s="557">
        <f t="shared" si="3"/>
        <v>0.5</v>
      </c>
      <c r="F86" s="557">
        <f t="shared" si="4"/>
        <v>0.9285714285714286</v>
      </c>
      <c r="G86" s="562">
        <v>6</v>
      </c>
      <c r="H86" s="561">
        <f>SUM(D86-'[4]Sheet6'!D86)</f>
        <v>6</v>
      </c>
      <c r="I86" s="557">
        <f t="shared" si="8"/>
        <v>1</v>
      </c>
    </row>
    <row r="87" spans="1:9" ht="24" customHeight="1">
      <c r="A87" s="565" t="s">
        <v>718</v>
      </c>
      <c r="B87" s="559">
        <f>SUM(B88+B89)</f>
        <v>87556</v>
      </c>
      <c r="C87" s="559">
        <f>SUM(C88+C89)</f>
        <v>54573</v>
      </c>
      <c r="D87" s="559">
        <f>SUM(D88+D89)</f>
        <v>54153</v>
      </c>
      <c r="E87" s="560">
        <f t="shared" si="3"/>
        <v>0.6184955913929371</v>
      </c>
      <c r="F87" s="560">
        <f t="shared" si="4"/>
        <v>0.9923038865372986</v>
      </c>
      <c r="G87" s="559">
        <f>SUM(G88+G89)</f>
        <v>4892</v>
      </c>
      <c r="H87" s="559">
        <f>SUM(H88+H89)</f>
        <v>4816</v>
      </c>
      <c r="I87" s="560">
        <f t="shared" si="8"/>
        <v>0.9844644317252658</v>
      </c>
    </row>
    <row r="88" spans="1:9" ht="12">
      <c r="A88" s="555" t="s">
        <v>697</v>
      </c>
      <c r="B88" s="561">
        <v>80712</v>
      </c>
      <c r="C88" s="561">
        <v>50849</v>
      </c>
      <c r="D88" s="561">
        <v>50444</v>
      </c>
      <c r="E88" s="557">
        <f t="shared" si="3"/>
        <v>0.6249876102686094</v>
      </c>
      <c r="F88" s="557">
        <f t="shared" si="4"/>
        <v>0.9920352415976715</v>
      </c>
      <c r="G88" s="562">
        <v>4224</v>
      </c>
      <c r="H88" s="561">
        <f>SUM(D88-'[4]Sheet6'!D88)</f>
        <v>4153</v>
      </c>
      <c r="I88" s="557">
        <f t="shared" si="8"/>
        <v>0.9831912878787878</v>
      </c>
    </row>
    <row r="89" spans="1:9" ht="12">
      <c r="A89" s="555" t="s">
        <v>698</v>
      </c>
      <c r="B89" s="561">
        <v>6844</v>
      </c>
      <c r="C89" s="561">
        <v>3724</v>
      </c>
      <c r="D89" s="561">
        <v>3709</v>
      </c>
      <c r="E89" s="557">
        <f t="shared" si="3"/>
        <v>0.5419345412039743</v>
      </c>
      <c r="F89" s="557">
        <f t="shared" si="4"/>
        <v>0.9959720730397422</v>
      </c>
      <c r="G89" s="562">
        <v>668</v>
      </c>
      <c r="H89" s="561">
        <f>SUM(D89-'[4]Sheet6'!D89)</f>
        <v>663</v>
      </c>
      <c r="I89" s="557">
        <f t="shared" si="8"/>
        <v>0.9925149700598802</v>
      </c>
    </row>
    <row r="90" spans="1:9" ht="16.5" customHeight="1">
      <c r="A90" s="565" t="s">
        <v>719</v>
      </c>
      <c r="B90" s="559">
        <f>SUM(B91)</f>
        <v>6123</v>
      </c>
      <c r="C90" s="559">
        <f>SUM(C91)</f>
        <v>1194</v>
      </c>
      <c r="D90" s="559">
        <f>SUM(D91)</f>
        <v>1194</v>
      </c>
      <c r="E90" s="560">
        <f t="shared" si="3"/>
        <v>0.19500244977951983</v>
      </c>
      <c r="F90" s="560">
        <f t="shared" si="4"/>
        <v>1</v>
      </c>
      <c r="G90" s="559">
        <f>SUM(G91)</f>
        <v>302</v>
      </c>
      <c r="H90" s="559">
        <f>SUM(H91)</f>
        <v>302</v>
      </c>
      <c r="I90" s="560">
        <f t="shared" si="8"/>
        <v>1</v>
      </c>
    </row>
    <row r="91" spans="1:9" ht="12">
      <c r="A91" s="566" t="s">
        <v>697</v>
      </c>
      <c r="B91" s="561">
        <v>6123</v>
      </c>
      <c r="C91" s="561">
        <v>1194</v>
      </c>
      <c r="D91" s="561">
        <v>1194</v>
      </c>
      <c r="E91" s="557">
        <f t="shared" si="3"/>
        <v>0.19500244977951983</v>
      </c>
      <c r="F91" s="557">
        <f t="shared" si="4"/>
        <v>1</v>
      </c>
      <c r="G91" s="562">
        <v>302</v>
      </c>
      <c r="H91" s="561">
        <f>SUM(D91-'[4]Sheet6'!D91)</f>
        <v>302</v>
      </c>
      <c r="I91" s="557">
        <f t="shared" si="8"/>
        <v>1</v>
      </c>
    </row>
    <row r="92" spans="1:9" ht="12">
      <c r="A92" s="567"/>
      <c r="B92" s="568"/>
      <c r="C92" s="568"/>
      <c r="D92" s="568"/>
      <c r="E92" s="569"/>
      <c r="F92" s="569"/>
      <c r="G92" s="570"/>
      <c r="H92" s="568"/>
      <c r="I92" s="569"/>
    </row>
    <row r="93" spans="1:9" ht="12">
      <c r="A93" s="567"/>
      <c r="B93" s="568"/>
      <c r="C93" s="568"/>
      <c r="D93" s="568"/>
      <c r="E93" s="569"/>
      <c r="F93" s="569"/>
      <c r="G93" s="570"/>
      <c r="H93" s="568"/>
      <c r="I93" s="569"/>
    </row>
    <row r="94" spans="1:9" ht="12">
      <c r="A94" s="567"/>
      <c r="B94" s="568"/>
      <c r="C94" s="568"/>
      <c r="D94" s="568"/>
      <c r="E94" s="569"/>
      <c r="F94" s="569"/>
      <c r="G94" s="570"/>
      <c r="H94" s="568"/>
      <c r="I94" s="569"/>
    </row>
    <row r="95" spans="1:9" ht="12">
      <c r="A95" s="567"/>
      <c r="B95" s="568"/>
      <c r="C95" s="568"/>
      <c r="D95" s="568"/>
      <c r="E95" s="569"/>
      <c r="F95" s="569"/>
      <c r="G95" s="570"/>
      <c r="H95" s="568"/>
      <c r="I95" s="569"/>
    </row>
    <row r="96" spans="1:9" ht="12">
      <c r="A96" s="567"/>
      <c r="B96" s="568"/>
      <c r="C96" s="568"/>
      <c r="D96" s="568"/>
      <c r="E96" s="569"/>
      <c r="F96" s="569"/>
      <c r="G96" s="570"/>
      <c r="H96" s="568"/>
      <c r="I96" s="569"/>
    </row>
    <row r="97" spans="1:9" ht="14.25">
      <c r="A97" s="571"/>
      <c r="B97" s="572"/>
      <c r="C97" s="572"/>
      <c r="D97" s="572"/>
      <c r="E97" s="573"/>
      <c r="F97" s="574"/>
      <c r="G97" s="542"/>
      <c r="H97" s="542"/>
      <c r="I97" s="542"/>
    </row>
    <row r="98" spans="1:9" ht="12">
      <c r="A98" s="542" t="s">
        <v>720</v>
      </c>
      <c r="B98" s="575"/>
      <c r="C98" s="576"/>
      <c r="D98" s="576"/>
      <c r="E98" s="577" t="s">
        <v>56</v>
      </c>
      <c r="F98" s="578"/>
      <c r="G98" s="540"/>
      <c r="H98" s="540"/>
      <c r="I98" s="540"/>
    </row>
    <row r="99" spans="1:9" ht="12">
      <c r="A99" s="540"/>
      <c r="B99" s="579"/>
      <c r="C99" s="576"/>
      <c r="D99" s="580"/>
      <c r="E99" s="581"/>
      <c r="F99" s="582"/>
      <c r="G99" s="540"/>
      <c r="H99" s="540"/>
      <c r="I99" s="540"/>
    </row>
    <row r="100" spans="1:9" ht="12">
      <c r="A100" s="540"/>
      <c r="B100" s="579"/>
      <c r="C100" s="576"/>
      <c r="D100" s="580"/>
      <c r="E100" s="581"/>
      <c r="F100" s="582"/>
      <c r="G100" s="540"/>
      <c r="H100" s="540"/>
      <c r="I100" s="540"/>
    </row>
    <row r="101" spans="1:9" ht="12">
      <c r="A101" s="540"/>
      <c r="B101" s="579"/>
      <c r="C101" s="576"/>
      <c r="D101" s="580"/>
      <c r="E101" s="581"/>
      <c r="F101" s="582"/>
      <c r="G101" s="540"/>
      <c r="H101" s="540"/>
      <c r="I101" s="540"/>
    </row>
    <row r="102" spans="1:9" ht="12">
      <c r="A102" s="542"/>
      <c r="B102" s="575"/>
      <c r="C102" s="576"/>
      <c r="D102" s="576"/>
      <c r="E102" s="577"/>
      <c r="F102" s="578"/>
      <c r="G102" s="542"/>
      <c r="H102" s="540"/>
      <c r="I102" s="540"/>
    </row>
    <row r="103" spans="1:9" ht="12">
      <c r="A103" s="542" t="s">
        <v>57</v>
      </c>
      <c r="B103" s="540"/>
      <c r="C103" s="580"/>
      <c r="D103" s="580"/>
      <c r="E103" s="540"/>
      <c r="F103" s="540"/>
      <c r="G103" s="540"/>
      <c r="H103" s="540"/>
      <c r="I103" s="542"/>
    </row>
    <row r="104" spans="1:9" ht="12">
      <c r="A104" s="542" t="s">
        <v>58</v>
      </c>
      <c r="B104" s="540"/>
      <c r="C104" s="580"/>
      <c r="D104" s="580"/>
      <c r="E104" s="540"/>
      <c r="F104" s="540"/>
      <c r="G104" s="540"/>
      <c r="H104" s="540"/>
      <c r="I104" s="542"/>
    </row>
    <row r="105" spans="1:9" ht="12">
      <c r="A105" s="542"/>
      <c r="B105" s="542"/>
      <c r="C105" s="542"/>
      <c r="D105" s="542"/>
      <c r="E105" s="542"/>
      <c r="F105" s="542"/>
      <c r="G105" s="542"/>
      <c r="H105" s="542"/>
      <c r="I105" s="542"/>
    </row>
    <row r="106" spans="7:9" ht="12">
      <c r="G106" s="542"/>
      <c r="H106" s="542"/>
      <c r="I106" s="542"/>
    </row>
    <row r="107" spans="7:9" ht="12">
      <c r="G107" s="542"/>
      <c r="H107" s="542"/>
      <c r="I107" s="542"/>
    </row>
    <row r="108" spans="7:9" ht="12">
      <c r="G108" s="542"/>
      <c r="H108" s="542"/>
      <c r="I108" s="542"/>
    </row>
    <row r="109" spans="7:9" ht="12">
      <c r="G109" s="542"/>
      <c r="H109" s="542"/>
      <c r="I109" s="542"/>
    </row>
    <row r="110" spans="7:9" ht="12">
      <c r="G110" s="542"/>
      <c r="H110" s="542"/>
      <c r="I110" s="542"/>
    </row>
    <row r="111" spans="7:9" ht="12">
      <c r="G111" s="542"/>
      <c r="H111" s="542"/>
      <c r="I111" s="542"/>
    </row>
    <row r="112" spans="7:9" ht="12">
      <c r="G112" s="542"/>
      <c r="H112" s="542"/>
      <c r="I112" s="542"/>
    </row>
    <row r="113" spans="7:9" ht="12">
      <c r="G113" s="542"/>
      <c r="H113" s="542"/>
      <c r="I113" s="542"/>
    </row>
    <row r="114" spans="7:9" ht="12">
      <c r="G114" s="542"/>
      <c r="H114" s="542"/>
      <c r="I114" s="542"/>
    </row>
    <row r="115" spans="7:9" ht="12">
      <c r="G115" s="542"/>
      <c r="H115" s="542"/>
      <c r="I115" s="542"/>
    </row>
  </sheetData>
  <printOptions/>
  <pageMargins left="0.47" right="0.42" top="0.5" bottom="0.5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1"/>
  <sheetViews>
    <sheetView workbookViewId="0" topLeftCell="A2">
      <selection activeCell="A10" sqref="A10"/>
    </sheetView>
  </sheetViews>
  <sheetFormatPr defaultColWidth="9.33203125" defaultRowHeight="11.25"/>
  <cols>
    <col min="1" max="1" width="38.33203125" style="583" customWidth="1"/>
    <col min="2" max="2" width="11.83203125" style="583" customWidth="1"/>
    <col min="3" max="3" width="11.5" style="583" customWidth="1"/>
    <col min="4" max="4" width="11.33203125" style="583" customWidth="1"/>
    <col min="5" max="5" width="10.16015625" style="583" customWidth="1"/>
    <col min="6" max="6" width="9.66015625" style="583" customWidth="1"/>
    <col min="7" max="7" width="9.5" style="583" customWidth="1"/>
    <col min="8" max="8" width="10.83203125" style="583" customWidth="1"/>
    <col min="9" max="9" width="11.33203125" style="583" customWidth="1"/>
    <col min="10" max="16384" width="10.66015625" style="583" customWidth="1"/>
  </cols>
  <sheetData>
    <row r="1" spans="1:9" s="586" customFormat="1" ht="12">
      <c r="A1" s="583"/>
      <c r="B1" s="583"/>
      <c r="C1" s="583"/>
      <c r="D1" s="583"/>
      <c r="E1" s="583"/>
      <c r="F1" s="583"/>
      <c r="G1" s="584"/>
      <c r="H1" s="585"/>
      <c r="I1" s="584"/>
    </row>
    <row r="2" spans="1:9" s="586" customFormat="1" ht="12.75">
      <c r="A2" s="583"/>
      <c r="B2" s="587"/>
      <c r="C2" s="584"/>
      <c r="D2" s="584"/>
      <c r="E2" s="587"/>
      <c r="F2" s="584"/>
      <c r="G2" s="584"/>
      <c r="H2" s="587"/>
      <c r="I2" s="587"/>
    </row>
    <row r="3" spans="1:9" s="586" customFormat="1" ht="12.75">
      <c r="A3" s="588"/>
      <c r="B3" s="587" t="s">
        <v>0</v>
      </c>
      <c r="C3" s="584"/>
      <c r="D3" s="584"/>
      <c r="E3" s="587"/>
      <c r="F3" s="584"/>
      <c r="G3" s="584"/>
      <c r="H3" s="587"/>
      <c r="I3" s="587" t="s">
        <v>721</v>
      </c>
    </row>
    <row r="4" spans="1:9" s="586" customFormat="1" ht="15.75">
      <c r="A4" s="589" t="s">
        <v>722</v>
      </c>
      <c r="B4" s="584"/>
      <c r="C4" s="584"/>
      <c r="D4" s="584"/>
      <c r="E4" s="584"/>
      <c r="F4" s="584"/>
      <c r="G4" s="584"/>
      <c r="H4" s="584"/>
      <c r="I4" s="584"/>
    </row>
    <row r="5" spans="1:9" s="586" customFormat="1" ht="15.75">
      <c r="A5" s="589" t="s">
        <v>723</v>
      </c>
      <c r="B5" s="584"/>
      <c r="C5" s="584"/>
      <c r="D5" s="584"/>
      <c r="E5" s="584"/>
      <c r="F5" s="584"/>
      <c r="G5" s="584"/>
      <c r="H5" s="584"/>
      <c r="I5" s="584"/>
    </row>
    <row r="6" spans="1:9" s="590" customFormat="1" ht="12.75" customHeight="1">
      <c r="A6" s="589"/>
      <c r="B6" s="584"/>
      <c r="C6" s="584"/>
      <c r="D6" s="584"/>
      <c r="E6" s="584"/>
      <c r="F6" s="584"/>
      <c r="G6" s="584"/>
      <c r="H6" s="584"/>
      <c r="I6" s="584"/>
    </row>
    <row r="7" spans="1:9" s="590" customFormat="1" ht="12.75">
      <c r="A7" s="584"/>
      <c r="B7" s="584"/>
      <c r="C7" s="584"/>
      <c r="D7" s="584"/>
      <c r="E7" s="587"/>
      <c r="F7" s="584"/>
      <c r="G7" s="584"/>
      <c r="H7" s="585"/>
      <c r="I7" s="591" t="s">
        <v>4</v>
      </c>
    </row>
    <row r="8" spans="1:9" s="593" customFormat="1" ht="78.75" customHeight="1">
      <c r="A8" s="592" t="s">
        <v>5</v>
      </c>
      <c r="B8" s="592" t="s">
        <v>556</v>
      </c>
      <c r="C8" s="592" t="s">
        <v>7</v>
      </c>
      <c r="D8" s="592" t="s">
        <v>8</v>
      </c>
      <c r="E8" s="592" t="s">
        <v>724</v>
      </c>
      <c r="F8" s="592" t="s">
        <v>725</v>
      </c>
      <c r="G8" s="592" t="s">
        <v>726</v>
      </c>
      <c r="H8" s="592" t="s">
        <v>12</v>
      </c>
      <c r="I8" s="592" t="s">
        <v>727</v>
      </c>
    </row>
    <row r="9" spans="1:9" s="593" customFormat="1" ht="12">
      <c r="A9" s="592">
        <v>1</v>
      </c>
      <c r="B9" s="592">
        <v>2</v>
      </c>
      <c r="C9" s="592">
        <v>3</v>
      </c>
      <c r="D9" s="592">
        <v>4</v>
      </c>
      <c r="E9" s="592">
        <v>5</v>
      </c>
      <c r="F9" s="592">
        <v>6</v>
      </c>
      <c r="G9" s="592">
        <v>7</v>
      </c>
      <c r="H9" s="592">
        <v>8</v>
      </c>
      <c r="I9" s="592">
        <v>9</v>
      </c>
    </row>
    <row r="10" spans="1:9" s="593" customFormat="1" ht="20.25" customHeight="1">
      <c r="A10" s="594" t="s">
        <v>728</v>
      </c>
      <c r="B10" s="595">
        <f>SUM(B11+B28+B31)</f>
        <v>745999</v>
      </c>
      <c r="C10" s="595">
        <f>SUM(C11+C28+C31)</f>
        <v>386527</v>
      </c>
      <c r="D10" s="595">
        <f>SUM(D11+D28+D31)</f>
        <v>354195</v>
      </c>
      <c r="E10" s="596">
        <f>SUM(D10/B10)</f>
        <v>0.47479286165262957</v>
      </c>
      <c r="F10" s="597" t="s">
        <v>729</v>
      </c>
      <c r="G10" s="595">
        <f>SUM(G11+G28+G31)</f>
        <v>56711</v>
      </c>
      <c r="H10" s="595">
        <f>SUM(H11+H28+H31)</f>
        <v>53976</v>
      </c>
      <c r="I10" s="597" t="s">
        <v>729</v>
      </c>
    </row>
    <row r="11" spans="1:9" s="593" customFormat="1" ht="17.25" customHeight="1">
      <c r="A11" s="598" t="s">
        <v>192</v>
      </c>
      <c r="B11" s="599">
        <f>SUM(B12+B16+B19+B27)</f>
        <v>618461</v>
      </c>
      <c r="C11" s="599">
        <f>SUM(C12+C16+C19+C27)</f>
        <v>351626</v>
      </c>
      <c r="D11" s="599">
        <f>SUM(D12+D16+D19+D27)</f>
        <v>324008</v>
      </c>
      <c r="E11" s="596">
        <f>SUM(D11/B11)</f>
        <v>0.5238939884649153</v>
      </c>
      <c r="F11" s="600">
        <f>SUM(D11/C11)</f>
        <v>0.9214563200673442</v>
      </c>
      <c r="G11" s="599">
        <f>SUM(G12+G16+G19+G27)</f>
        <v>49967</v>
      </c>
      <c r="H11" s="599">
        <f>SUM(H12+H16+H19+H27)</f>
        <v>45136</v>
      </c>
      <c r="I11" s="600">
        <f>SUM(H11/G11)</f>
        <v>0.9033161886845318</v>
      </c>
    </row>
    <row r="12" spans="1:9" s="593" customFormat="1" ht="15" customHeight="1">
      <c r="A12" s="601" t="s">
        <v>730</v>
      </c>
      <c r="B12" s="602">
        <v>316773</v>
      </c>
      <c r="C12" s="602">
        <v>184611</v>
      </c>
      <c r="D12" s="602">
        <f>SUM(D13+D14+D15)</f>
        <v>173109</v>
      </c>
      <c r="E12" s="603">
        <f>SUM(D12/B12)</f>
        <v>0.5464764989440388</v>
      </c>
      <c r="F12" s="604">
        <f>SUM(D12/C12)</f>
        <v>0.9376960202804817</v>
      </c>
      <c r="G12" s="602">
        <v>27754</v>
      </c>
      <c r="H12" s="602">
        <f>SUM(D12-'[5]Sheet6'!D12)</f>
        <v>26891</v>
      </c>
      <c r="I12" s="604">
        <f>SUM(H12/G12)</f>
        <v>0.9689053830078547</v>
      </c>
    </row>
    <row r="13" spans="1:9" s="593" customFormat="1" ht="12">
      <c r="A13" s="605" t="s">
        <v>731</v>
      </c>
      <c r="B13" s="602">
        <v>144992</v>
      </c>
      <c r="C13" s="602">
        <v>83282</v>
      </c>
      <c r="D13" s="602">
        <v>78840</v>
      </c>
      <c r="E13" s="603">
        <f>SUM(D13/B13)</f>
        <v>0.5437541381593467</v>
      </c>
      <c r="F13" s="604">
        <f>SUM(D13/C13)</f>
        <v>0.9466631444970102</v>
      </c>
      <c r="G13" s="602">
        <v>13421</v>
      </c>
      <c r="H13" s="602">
        <f>SUM(D13-'[5]Sheet6'!D13)</f>
        <v>13302</v>
      </c>
      <c r="I13" s="604">
        <f>SUM(H13/G13)</f>
        <v>0.9911332985619551</v>
      </c>
    </row>
    <row r="14" spans="1:9" s="593" customFormat="1" ht="22.5">
      <c r="A14" s="606" t="s">
        <v>732</v>
      </c>
      <c r="B14" s="602"/>
      <c r="C14" s="602"/>
      <c r="D14" s="602">
        <v>21728</v>
      </c>
      <c r="E14" s="603"/>
      <c r="F14" s="604"/>
      <c r="G14" s="602"/>
      <c r="H14" s="602">
        <f>SUM(D14-'[5]Sheet6'!D14)</f>
        <v>3507</v>
      </c>
      <c r="I14" s="604"/>
    </row>
    <row r="15" spans="1:9" s="593" customFormat="1" ht="22.5">
      <c r="A15" s="606" t="s">
        <v>733</v>
      </c>
      <c r="B15" s="602"/>
      <c r="C15" s="602"/>
      <c r="D15" s="602">
        <v>72541</v>
      </c>
      <c r="E15" s="603"/>
      <c r="F15" s="604"/>
      <c r="G15" s="602"/>
      <c r="H15" s="602">
        <f>SUM(D15-'[5]Sheet6'!D15)</f>
        <v>10082</v>
      </c>
      <c r="I15" s="604"/>
    </row>
    <row r="16" spans="1:9" s="593" customFormat="1" ht="19.5" customHeight="1">
      <c r="A16" s="606" t="s">
        <v>323</v>
      </c>
      <c r="B16" s="602">
        <v>45601</v>
      </c>
      <c r="C16" s="602">
        <v>23063</v>
      </c>
      <c r="D16" s="602">
        <f>SUM(D17+D18)</f>
        <v>12979</v>
      </c>
      <c r="E16" s="603">
        <f>SUM(D16/B16)</f>
        <v>0.28462095129492776</v>
      </c>
      <c r="F16" s="604">
        <f>SUM(D16/C16)</f>
        <v>0.5627628669297142</v>
      </c>
      <c r="G16" s="602">
        <v>3648</v>
      </c>
      <c r="H16" s="602">
        <f>SUM(D16-'[5]Sheet6'!D16)</f>
        <v>1718</v>
      </c>
      <c r="I16" s="604">
        <f>SUM(H16/G16)</f>
        <v>0.47094298245614036</v>
      </c>
    </row>
    <row r="17" spans="1:9" s="593" customFormat="1" ht="21.75" customHeight="1">
      <c r="A17" s="606" t="s">
        <v>734</v>
      </c>
      <c r="B17" s="602"/>
      <c r="C17" s="602"/>
      <c r="D17" s="602">
        <v>7301</v>
      </c>
      <c r="E17" s="603"/>
      <c r="F17" s="604"/>
      <c r="G17" s="602"/>
      <c r="H17" s="602">
        <f>SUM(D17-'[5]Sheet6'!D17)</f>
        <v>1459</v>
      </c>
      <c r="I17" s="604"/>
    </row>
    <row r="18" spans="1:9" s="593" customFormat="1" ht="22.5">
      <c r="A18" s="606" t="s">
        <v>735</v>
      </c>
      <c r="B18" s="602"/>
      <c r="C18" s="602"/>
      <c r="D18" s="602">
        <v>5678</v>
      </c>
      <c r="E18" s="603"/>
      <c r="F18" s="604"/>
      <c r="G18" s="602"/>
      <c r="H18" s="602">
        <f>SUM(D18-'[5]Sheet6'!D18)</f>
        <v>259</v>
      </c>
      <c r="I18" s="604"/>
    </row>
    <row r="19" spans="1:9" s="593" customFormat="1" ht="14.25" customHeight="1">
      <c r="A19" s="605" t="s">
        <v>204</v>
      </c>
      <c r="B19" s="602">
        <v>245661</v>
      </c>
      <c r="C19" s="602">
        <v>138372</v>
      </c>
      <c r="D19" s="602">
        <f>SUM(D20+D21+D22+D23+D24+D25+D26)</f>
        <v>135282</v>
      </c>
      <c r="E19" s="603">
        <f>SUM(D19/B19)</f>
        <v>0.5506857010270251</v>
      </c>
      <c r="F19" s="604">
        <f>SUM(D19/C19)</f>
        <v>0.977668892550516</v>
      </c>
      <c r="G19" s="602">
        <v>16944</v>
      </c>
      <c r="H19" s="602">
        <f>SUM(D19-'[5]Sheet6'!D19)</f>
        <v>16118</v>
      </c>
      <c r="I19" s="604">
        <f>SUM(H19/G19)</f>
        <v>0.951251180358829</v>
      </c>
    </row>
    <row r="20" spans="1:9" s="593" customFormat="1" ht="14.25" customHeight="1">
      <c r="A20" s="605" t="s">
        <v>736</v>
      </c>
      <c r="B20" s="602"/>
      <c r="C20" s="602"/>
      <c r="D20" s="602">
        <v>9335</v>
      </c>
      <c r="E20" s="603"/>
      <c r="F20" s="604"/>
      <c r="G20" s="602"/>
      <c r="H20" s="602">
        <f>SUM(D20-'[5]Sheet6'!D20)</f>
        <v>2125</v>
      </c>
      <c r="I20" s="604"/>
    </row>
    <row r="21" spans="1:9" s="593" customFormat="1" ht="22.5">
      <c r="A21" s="606" t="s">
        <v>737</v>
      </c>
      <c r="B21" s="602"/>
      <c r="C21" s="602"/>
      <c r="D21" s="602">
        <v>50405</v>
      </c>
      <c r="E21" s="603"/>
      <c r="F21" s="604"/>
      <c r="G21" s="602"/>
      <c r="H21" s="602">
        <f>SUM(D21-'[5]Sheet6'!D21)</f>
        <v>4114</v>
      </c>
      <c r="I21" s="604"/>
    </row>
    <row r="22" spans="1:9" s="593" customFormat="1" ht="22.5">
      <c r="A22" s="606" t="s">
        <v>738</v>
      </c>
      <c r="B22" s="602"/>
      <c r="C22" s="602"/>
      <c r="D22" s="602">
        <v>1594</v>
      </c>
      <c r="E22" s="603"/>
      <c r="F22" s="604"/>
      <c r="G22" s="602"/>
      <c r="H22" s="602">
        <f>SUM(D22-'[5]Sheet6'!D22)</f>
        <v>101</v>
      </c>
      <c r="I22" s="604"/>
    </row>
    <row r="23" spans="1:9" s="593" customFormat="1" ht="22.5">
      <c r="A23" s="606" t="s">
        <v>739</v>
      </c>
      <c r="B23" s="602"/>
      <c r="C23" s="602"/>
      <c r="D23" s="602">
        <v>32481</v>
      </c>
      <c r="E23" s="603"/>
      <c r="F23" s="604"/>
      <c r="G23" s="602"/>
      <c r="H23" s="602">
        <f>SUM(D23-'[5]Sheet6'!D23)</f>
        <v>4555</v>
      </c>
      <c r="I23" s="604"/>
    </row>
    <row r="24" spans="1:9" s="593" customFormat="1" ht="22.5">
      <c r="A24" s="606" t="s">
        <v>740</v>
      </c>
      <c r="B24" s="602"/>
      <c r="C24" s="602"/>
      <c r="D24" s="602"/>
      <c r="E24" s="603"/>
      <c r="F24" s="604"/>
      <c r="G24" s="602"/>
      <c r="H24" s="602">
        <f>SUM(D24-'[5]Sheet6'!D24)</f>
        <v>0</v>
      </c>
      <c r="I24" s="604"/>
    </row>
    <row r="25" spans="1:9" s="586" customFormat="1" ht="12">
      <c r="A25" s="606" t="s">
        <v>741</v>
      </c>
      <c r="B25" s="602"/>
      <c r="C25" s="602"/>
      <c r="D25" s="602">
        <v>39492</v>
      </c>
      <c r="E25" s="603"/>
      <c r="F25" s="604"/>
      <c r="G25" s="602"/>
      <c r="H25" s="602">
        <f>SUM(D25-'[5]Sheet6'!D25)</f>
        <v>5208</v>
      </c>
      <c r="I25" s="604"/>
    </row>
    <row r="26" spans="1:9" s="586" customFormat="1" ht="22.5">
      <c r="A26" s="606" t="s">
        <v>742</v>
      </c>
      <c r="B26" s="602">
        <v>3129</v>
      </c>
      <c r="C26" s="602">
        <v>2031</v>
      </c>
      <c r="D26" s="602">
        <v>1975</v>
      </c>
      <c r="E26" s="603">
        <f>SUM(D26/B26)</f>
        <v>0.6311920741450943</v>
      </c>
      <c r="F26" s="604">
        <f>SUM(D26/C26)</f>
        <v>0.9724273756770064</v>
      </c>
      <c r="G26" s="602">
        <v>3</v>
      </c>
      <c r="H26" s="602">
        <f>SUM(D26-'[5]Sheet6'!D26)</f>
        <v>15</v>
      </c>
      <c r="I26" s="604">
        <f>SUM(H26/G26)</f>
        <v>5</v>
      </c>
    </row>
    <row r="27" spans="1:9" s="586" customFormat="1" ht="12">
      <c r="A27" s="606" t="s">
        <v>743</v>
      </c>
      <c r="B27" s="602">
        <v>10426</v>
      </c>
      <c r="C27" s="602">
        <v>5580</v>
      </c>
      <c r="D27" s="602">
        <v>2638</v>
      </c>
      <c r="E27" s="603">
        <f>SUM(D27/B27)</f>
        <v>0.2530212929215423</v>
      </c>
      <c r="F27" s="604">
        <f>SUM(D27/C27)</f>
        <v>0.47275985663082437</v>
      </c>
      <c r="G27" s="602">
        <v>1621</v>
      </c>
      <c r="H27" s="602">
        <f>SUM(D27-'[5]Sheet6'!D27)</f>
        <v>409</v>
      </c>
      <c r="I27" s="604">
        <f>SUM(H27/G27)</f>
        <v>0.2523133867982727</v>
      </c>
    </row>
    <row r="28" spans="1:9" s="586" customFormat="1" ht="17.25" customHeight="1">
      <c r="A28" s="607" t="s">
        <v>744</v>
      </c>
      <c r="B28" s="599">
        <v>60832</v>
      </c>
      <c r="C28" s="599">
        <v>34901</v>
      </c>
      <c r="D28" s="599">
        <f>SUM(D29+D30)</f>
        <v>26467</v>
      </c>
      <c r="E28" s="596">
        <f>SUM(D28/B28)</f>
        <v>0.4350835086796423</v>
      </c>
      <c r="F28" s="600">
        <f>SUM(D28/C28)</f>
        <v>0.7583450330936077</v>
      </c>
      <c r="G28" s="599">
        <v>6744</v>
      </c>
      <c r="H28" s="599">
        <f>SUM(D28-'[5]Sheet6'!D28)</f>
        <v>4520</v>
      </c>
      <c r="I28" s="600">
        <f>SUM(H28/G28)</f>
        <v>0.6702253855278766</v>
      </c>
    </row>
    <row r="29" spans="1:9" s="586" customFormat="1" ht="22.5">
      <c r="A29" s="608" t="s">
        <v>745</v>
      </c>
      <c r="B29" s="602"/>
      <c r="C29" s="602"/>
      <c r="D29" s="602">
        <v>6846</v>
      </c>
      <c r="E29" s="603"/>
      <c r="F29" s="604"/>
      <c r="G29" s="602"/>
      <c r="H29" s="602">
        <f>SUM(D29-'[5]Sheet6'!D29)</f>
        <v>1026</v>
      </c>
      <c r="I29" s="604"/>
    </row>
    <row r="30" spans="1:9" s="586" customFormat="1" ht="12">
      <c r="A30" s="606" t="s">
        <v>746</v>
      </c>
      <c r="B30" s="602">
        <v>44331</v>
      </c>
      <c r="C30" s="602">
        <v>25138</v>
      </c>
      <c r="D30" s="602">
        <v>19621</v>
      </c>
      <c r="E30" s="603">
        <f>SUM(D30/B30)</f>
        <v>0.44260224222327493</v>
      </c>
      <c r="F30" s="604">
        <f>SUM(D30/C30)</f>
        <v>0.7805314663059909</v>
      </c>
      <c r="G30" s="602">
        <v>5171</v>
      </c>
      <c r="H30" s="602">
        <f>SUM(D30-'[5]Sheet6'!D30)</f>
        <v>3494</v>
      </c>
      <c r="I30" s="604">
        <f>SUM(H30/G30)</f>
        <v>0.6756913556372075</v>
      </c>
    </row>
    <row r="31" spans="1:9" s="586" customFormat="1" ht="28.5" customHeight="1">
      <c r="A31" s="609" t="s">
        <v>747</v>
      </c>
      <c r="B31" s="599">
        <f>SUM(B32-B33)</f>
        <v>66706</v>
      </c>
      <c r="C31" s="599"/>
      <c r="D31" s="599">
        <f>SUM(D32-D33)</f>
        <v>3720</v>
      </c>
      <c r="E31" s="596">
        <f>SUM(D31/B31)</f>
        <v>0.05576709741252661</v>
      </c>
      <c r="F31" s="600"/>
      <c r="G31" s="599"/>
      <c r="H31" s="599">
        <f>SUM(H32-H33)</f>
        <v>4320</v>
      </c>
      <c r="I31" s="600"/>
    </row>
    <row r="32" spans="1:9" s="586" customFormat="1" ht="12">
      <c r="A32" s="605" t="s">
        <v>748</v>
      </c>
      <c r="B32" s="602">
        <v>91006</v>
      </c>
      <c r="C32" s="602"/>
      <c r="D32" s="610">
        <v>16805</v>
      </c>
      <c r="E32" s="603">
        <f>SUM(D32/B32)</f>
        <v>0.18465815440740171</v>
      </c>
      <c r="F32" s="604"/>
      <c r="G32" s="602"/>
      <c r="H32" s="602">
        <f>SUM(D32-'[5]Sheet6'!D32)</f>
        <v>6288</v>
      </c>
      <c r="I32" s="604"/>
    </row>
    <row r="33" spans="1:9" s="586" customFormat="1" ht="12">
      <c r="A33" s="611" t="s">
        <v>749</v>
      </c>
      <c r="B33" s="602">
        <v>24300</v>
      </c>
      <c r="C33" s="602"/>
      <c r="D33" s="602">
        <v>13085</v>
      </c>
      <c r="E33" s="603">
        <f>SUM(D33/B33)</f>
        <v>0.5384773662551441</v>
      </c>
      <c r="F33" s="604"/>
      <c r="G33" s="602"/>
      <c r="H33" s="602">
        <f>SUM(D33-'[5]Sheet6'!D33)</f>
        <v>1968</v>
      </c>
      <c r="I33" s="604"/>
    </row>
    <row r="34" spans="1:9" s="586" customFormat="1" ht="12.75">
      <c r="A34" s="585" t="s">
        <v>750</v>
      </c>
      <c r="B34" s="612"/>
      <c r="C34" s="612"/>
      <c r="D34" s="612"/>
      <c r="E34" s="613"/>
      <c r="F34" s="614"/>
      <c r="G34" s="584"/>
      <c r="H34" s="584"/>
      <c r="I34" s="584"/>
    </row>
    <row r="35" spans="1:9" s="586" customFormat="1" ht="12.75">
      <c r="A35" s="585"/>
      <c r="B35" s="612"/>
      <c r="C35" s="612"/>
      <c r="D35" s="612"/>
      <c r="E35" s="613"/>
      <c r="F35" s="614"/>
      <c r="G35" s="584"/>
      <c r="H35" s="584"/>
      <c r="I35" s="584"/>
    </row>
    <row r="36" spans="1:9" s="586" customFormat="1" ht="12.75">
      <c r="A36" s="585"/>
      <c r="B36" s="612"/>
      <c r="C36" s="612"/>
      <c r="D36" s="612"/>
      <c r="E36" s="613"/>
      <c r="F36" s="614"/>
      <c r="G36" s="584"/>
      <c r="H36" s="584"/>
      <c r="I36" s="584"/>
    </row>
    <row r="37" spans="1:9" s="586" customFormat="1" ht="12.75">
      <c r="A37" s="585"/>
      <c r="B37" s="612"/>
      <c r="C37" s="612"/>
      <c r="D37" s="612"/>
      <c r="E37" s="613"/>
      <c r="F37" s="614"/>
      <c r="G37" s="584"/>
      <c r="H37" s="584"/>
      <c r="I37" s="584"/>
    </row>
    <row r="38" spans="1:9" s="586" customFormat="1" ht="12.75">
      <c r="A38" s="585"/>
      <c r="B38" s="612"/>
      <c r="C38" s="612"/>
      <c r="D38" s="612"/>
      <c r="E38" s="613"/>
      <c r="F38" s="614"/>
      <c r="G38" s="584"/>
      <c r="H38" s="584"/>
      <c r="I38" s="584"/>
    </row>
    <row r="39" spans="1:9" s="586" customFormat="1" ht="12.75">
      <c r="A39" s="585"/>
      <c r="B39" s="612"/>
      <c r="C39" s="612"/>
      <c r="D39" s="612"/>
      <c r="E39" s="613"/>
      <c r="F39" s="614"/>
      <c r="G39" s="584"/>
      <c r="H39" s="584"/>
      <c r="I39" s="584"/>
    </row>
    <row r="40" spans="1:9" s="586" customFormat="1" ht="14.25">
      <c r="A40" s="615"/>
      <c r="B40" s="612"/>
      <c r="C40" s="612"/>
      <c r="D40" s="612"/>
      <c r="E40" s="616"/>
      <c r="F40" s="614"/>
      <c r="G40" s="584"/>
      <c r="H40" s="584"/>
      <c r="I40" s="584"/>
    </row>
    <row r="41" spans="1:9" s="586" customFormat="1" ht="12">
      <c r="A41" s="584" t="s">
        <v>55</v>
      </c>
      <c r="B41" s="617"/>
      <c r="C41" s="617"/>
      <c r="D41" s="617"/>
      <c r="E41" s="618" t="s">
        <v>56</v>
      </c>
      <c r="F41" s="619"/>
      <c r="G41" s="585"/>
      <c r="H41" s="585"/>
      <c r="I41" s="585"/>
    </row>
    <row r="42" spans="1:9" s="586" customFormat="1" ht="12">
      <c r="A42" s="585"/>
      <c r="B42" s="617"/>
      <c r="C42" s="620"/>
      <c r="D42" s="610"/>
      <c r="E42" s="585"/>
      <c r="F42" s="619"/>
      <c r="G42" s="585"/>
      <c r="H42" s="585"/>
      <c r="I42" s="585"/>
    </row>
    <row r="43" spans="1:9" s="586" customFormat="1" ht="12">
      <c r="A43" s="585"/>
      <c r="B43" s="617"/>
      <c r="C43" s="620"/>
      <c r="D43" s="610"/>
      <c r="E43" s="585"/>
      <c r="F43" s="619"/>
      <c r="G43" s="585"/>
      <c r="H43" s="585"/>
      <c r="I43" s="585"/>
    </row>
    <row r="44" spans="1:9" s="586" customFormat="1" ht="12">
      <c r="A44" s="585"/>
      <c r="B44" s="617"/>
      <c r="C44" s="620"/>
      <c r="D44" s="610"/>
      <c r="E44" s="585"/>
      <c r="F44" s="619"/>
      <c r="G44" s="585"/>
      <c r="H44" s="585"/>
      <c r="I44" s="585"/>
    </row>
    <row r="45" spans="1:9" s="586" customFormat="1" ht="12">
      <c r="A45" s="584"/>
      <c r="B45" s="617"/>
      <c r="C45" s="620"/>
      <c r="D45" s="617"/>
      <c r="E45" s="584"/>
      <c r="F45" s="621"/>
      <c r="G45" s="585"/>
      <c r="H45" s="585"/>
      <c r="I45" s="585"/>
    </row>
    <row r="46" spans="1:9" s="586" customFormat="1" ht="12">
      <c r="A46" s="585"/>
      <c r="B46" s="617"/>
      <c r="C46" s="620"/>
      <c r="D46" s="585"/>
      <c r="E46" s="585"/>
      <c r="F46" s="585"/>
      <c r="G46" s="585"/>
      <c r="H46" s="585"/>
      <c r="I46" s="585"/>
    </row>
    <row r="47" spans="1:9" s="586" customFormat="1" ht="12">
      <c r="A47" s="584" t="s">
        <v>57</v>
      </c>
      <c r="B47" s="585"/>
      <c r="C47" s="585"/>
      <c r="D47" s="585"/>
      <c r="E47" s="585"/>
      <c r="F47" s="585"/>
      <c r="G47" s="585"/>
      <c r="H47" s="585"/>
      <c r="I47" s="585"/>
    </row>
    <row r="48" spans="1:9" s="586" customFormat="1" ht="12">
      <c r="A48" s="584" t="s">
        <v>58</v>
      </c>
      <c r="B48" s="584"/>
      <c r="C48" s="584"/>
      <c r="D48" s="584"/>
      <c r="E48" s="584"/>
      <c r="F48" s="584"/>
      <c r="G48" s="584"/>
      <c r="H48" s="584"/>
      <c r="I48" s="584"/>
    </row>
    <row r="49" spans="1:9" s="586" customFormat="1" ht="12">
      <c r="A49" s="584"/>
      <c r="B49" s="584"/>
      <c r="C49" s="584"/>
      <c r="D49" s="584"/>
      <c r="E49" s="584"/>
      <c r="F49" s="584"/>
      <c r="G49" s="584"/>
      <c r="H49" s="584"/>
      <c r="I49" s="584"/>
    </row>
    <row r="50" spans="1:9" s="586" customFormat="1" ht="12">
      <c r="A50" s="584"/>
      <c r="B50" s="584"/>
      <c r="C50" s="584"/>
      <c r="D50" s="584"/>
      <c r="E50" s="584"/>
      <c r="F50" s="584"/>
      <c r="G50" s="584"/>
      <c r="H50" s="584"/>
      <c r="I50" s="584"/>
    </row>
    <row r="51" spans="1:9" s="586" customFormat="1" ht="12">
      <c r="A51" s="584"/>
      <c r="B51" s="584"/>
      <c r="C51" s="584"/>
      <c r="D51" s="584"/>
      <c r="E51" s="584"/>
      <c r="F51" s="584"/>
      <c r="G51" s="584"/>
      <c r="H51" s="584"/>
      <c r="I51" s="584"/>
    </row>
    <row r="52" spans="1:9" s="586" customFormat="1" ht="12">
      <c r="A52" s="622"/>
      <c r="B52" s="622"/>
      <c r="C52" s="622"/>
      <c r="D52" s="622"/>
      <c r="E52" s="622"/>
      <c r="F52" s="622"/>
      <c r="G52" s="584"/>
      <c r="H52" s="584"/>
      <c r="I52" s="584"/>
    </row>
    <row r="53" spans="1:9" s="586" customFormat="1" ht="12">
      <c r="A53" s="622"/>
      <c r="B53" s="622"/>
      <c r="C53" s="622"/>
      <c r="D53" s="622"/>
      <c r="E53" s="622"/>
      <c r="F53" s="622"/>
      <c r="G53" s="584"/>
      <c r="H53" s="584"/>
      <c r="I53" s="584"/>
    </row>
    <row r="54" spans="1:9" s="586" customFormat="1" ht="12">
      <c r="A54" s="583"/>
      <c r="B54" s="583"/>
      <c r="C54" s="583"/>
      <c r="D54" s="583"/>
      <c r="E54" s="583"/>
      <c r="F54" s="583"/>
      <c r="G54" s="584"/>
      <c r="H54" s="584"/>
      <c r="I54" s="584"/>
    </row>
    <row r="55" spans="1:9" s="586" customFormat="1" ht="12">
      <c r="A55" s="584"/>
      <c r="B55" s="584"/>
      <c r="C55" s="584"/>
      <c r="D55" s="584"/>
      <c r="E55" s="584"/>
      <c r="F55" s="584"/>
      <c r="G55" s="583"/>
      <c r="H55" s="583"/>
      <c r="I55" s="583"/>
    </row>
    <row r="56" spans="1:9" s="586" customFormat="1" ht="12">
      <c r="A56" s="584"/>
      <c r="B56" s="584"/>
      <c r="C56" s="584"/>
      <c r="D56" s="584"/>
      <c r="E56" s="584"/>
      <c r="F56" s="584"/>
      <c r="G56" s="583"/>
      <c r="H56" s="583"/>
      <c r="I56" s="583"/>
    </row>
    <row r="57" spans="1:9" s="586" customFormat="1" ht="12">
      <c r="A57" s="584"/>
      <c r="B57" s="584"/>
      <c r="C57" s="584"/>
      <c r="D57" s="584"/>
      <c r="E57" s="584"/>
      <c r="F57" s="584"/>
      <c r="G57" s="583"/>
      <c r="H57" s="583"/>
      <c r="I57" s="583"/>
    </row>
    <row r="58" spans="1:9" s="586" customFormat="1" ht="12">
      <c r="A58" s="584"/>
      <c r="B58" s="584"/>
      <c r="C58" s="584"/>
      <c r="D58" s="584"/>
      <c r="E58" s="584"/>
      <c r="F58" s="584"/>
      <c r="G58" s="583"/>
      <c r="H58" s="583"/>
      <c r="I58" s="583"/>
    </row>
    <row r="59" spans="1:9" s="586" customFormat="1" ht="12">
      <c r="A59" s="584"/>
      <c r="B59" s="584"/>
      <c r="C59" s="584"/>
      <c r="D59" s="584"/>
      <c r="E59" s="584"/>
      <c r="F59" s="584"/>
      <c r="G59" s="583"/>
      <c r="H59" s="583"/>
      <c r="I59" s="583"/>
    </row>
    <row r="60" spans="1:9" s="586" customFormat="1" ht="12">
      <c r="A60" s="584"/>
      <c r="B60" s="584"/>
      <c r="C60" s="584"/>
      <c r="D60" s="584"/>
      <c r="E60" s="584"/>
      <c r="F60" s="584"/>
      <c r="G60" s="583"/>
      <c r="H60" s="583"/>
      <c r="I60" s="583"/>
    </row>
    <row r="61" spans="1:9" s="586" customFormat="1" ht="12">
      <c r="A61" s="584"/>
      <c r="B61" s="584"/>
      <c r="C61" s="584"/>
      <c r="D61" s="584"/>
      <c r="E61" s="584"/>
      <c r="F61" s="584"/>
      <c r="G61" s="583"/>
      <c r="H61" s="583"/>
      <c r="I61" s="583"/>
    </row>
    <row r="62" spans="1:6" s="586" customFormat="1" ht="12">
      <c r="A62" s="583"/>
      <c r="B62" s="583"/>
      <c r="C62" s="583"/>
      <c r="D62" s="583"/>
      <c r="E62" s="583"/>
      <c r="F62" s="583"/>
    </row>
    <row r="63" spans="1:6" s="586" customFormat="1" ht="12">
      <c r="A63" s="583"/>
      <c r="B63" s="583"/>
      <c r="C63" s="583"/>
      <c r="D63" s="583"/>
      <c r="E63" s="583"/>
      <c r="F63" s="583"/>
    </row>
    <row r="64" spans="1:6" s="586" customFormat="1" ht="12">
      <c r="A64" s="583"/>
      <c r="B64" s="583"/>
      <c r="C64" s="583"/>
      <c r="D64" s="583"/>
      <c r="E64" s="583"/>
      <c r="F64" s="583"/>
    </row>
    <row r="65" spans="1:6" s="586" customFormat="1" ht="12">
      <c r="A65" s="583"/>
      <c r="B65" s="583"/>
      <c r="C65" s="583"/>
      <c r="D65" s="583"/>
      <c r="E65" s="583"/>
      <c r="F65" s="583"/>
    </row>
    <row r="66" spans="1:6" s="586" customFormat="1" ht="12">
      <c r="A66" s="583"/>
      <c r="B66" s="583"/>
      <c r="C66" s="583"/>
      <c r="D66" s="583"/>
      <c r="E66" s="583"/>
      <c r="F66" s="583"/>
    </row>
    <row r="67" spans="1:6" s="586" customFormat="1" ht="12">
      <c r="A67" s="583"/>
      <c r="B67" s="583"/>
      <c r="C67" s="583"/>
      <c r="D67" s="583"/>
      <c r="E67" s="583"/>
      <c r="F67" s="583"/>
    </row>
    <row r="68" spans="1:6" s="586" customFormat="1" ht="12">
      <c r="A68" s="583"/>
      <c r="B68" s="583"/>
      <c r="C68" s="583"/>
      <c r="D68" s="583"/>
      <c r="E68" s="583"/>
      <c r="F68" s="583"/>
    </row>
    <row r="69" spans="1:6" s="586" customFormat="1" ht="12">
      <c r="A69" s="583"/>
      <c r="B69" s="583"/>
      <c r="C69" s="583"/>
      <c r="D69" s="583"/>
      <c r="E69" s="583"/>
      <c r="F69" s="583"/>
    </row>
    <row r="70" spans="1:6" s="586" customFormat="1" ht="12">
      <c r="A70" s="583"/>
      <c r="B70" s="583"/>
      <c r="C70" s="583"/>
      <c r="D70" s="583"/>
      <c r="E70" s="583"/>
      <c r="F70" s="583"/>
    </row>
    <row r="71" spans="1:6" s="586" customFormat="1" ht="12">
      <c r="A71" s="583"/>
      <c r="B71" s="583"/>
      <c r="C71" s="583"/>
      <c r="D71" s="583"/>
      <c r="E71" s="583"/>
      <c r="F71" s="583"/>
    </row>
    <row r="72" spans="1:6" s="586" customFormat="1" ht="12">
      <c r="A72" s="583"/>
      <c r="B72" s="583"/>
      <c r="C72" s="583"/>
      <c r="D72" s="583"/>
      <c r="E72" s="583"/>
      <c r="F72" s="583"/>
    </row>
    <row r="73" spans="1:6" s="586" customFormat="1" ht="12">
      <c r="A73" s="583"/>
      <c r="B73" s="583"/>
      <c r="C73" s="583"/>
      <c r="D73" s="583"/>
      <c r="E73" s="583"/>
      <c r="F73" s="583"/>
    </row>
    <row r="74" spans="1:6" s="586" customFormat="1" ht="12">
      <c r="A74" s="583"/>
      <c r="B74" s="583"/>
      <c r="C74" s="583"/>
      <c r="D74" s="583"/>
      <c r="E74" s="583"/>
      <c r="F74" s="583"/>
    </row>
    <row r="75" spans="1:6" s="586" customFormat="1" ht="12">
      <c r="A75" s="583"/>
      <c r="B75" s="583"/>
      <c r="C75" s="583"/>
      <c r="D75" s="583"/>
      <c r="E75" s="583"/>
      <c r="F75" s="583"/>
    </row>
    <row r="76" spans="1:6" s="586" customFormat="1" ht="12">
      <c r="A76" s="583"/>
      <c r="B76" s="583"/>
      <c r="C76" s="583"/>
      <c r="D76" s="583"/>
      <c r="E76" s="583"/>
      <c r="F76" s="583"/>
    </row>
    <row r="77" spans="1:6" s="586" customFormat="1" ht="12">
      <c r="A77" s="583"/>
      <c r="B77" s="583"/>
      <c r="C77" s="583"/>
      <c r="D77" s="583"/>
      <c r="E77" s="583"/>
      <c r="F77" s="583"/>
    </row>
    <row r="78" spans="1:6" s="586" customFormat="1" ht="12">
      <c r="A78" s="583"/>
      <c r="B78" s="583"/>
      <c r="C78" s="583"/>
      <c r="D78" s="583"/>
      <c r="E78" s="583"/>
      <c r="F78" s="583"/>
    </row>
    <row r="79" spans="1:6" s="586" customFormat="1" ht="12">
      <c r="A79" s="583"/>
      <c r="B79" s="583"/>
      <c r="C79" s="583"/>
      <c r="D79" s="583"/>
      <c r="E79" s="583"/>
      <c r="F79" s="583"/>
    </row>
    <row r="80" spans="1:6" s="586" customFormat="1" ht="12">
      <c r="A80" s="583"/>
      <c r="B80" s="583"/>
      <c r="C80" s="583"/>
      <c r="D80" s="583"/>
      <c r="E80" s="583"/>
      <c r="F80" s="583"/>
    </row>
    <row r="81" spans="1:6" s="586" customFormat="1" ht="12">
      <c r="A81" s="583"/>
      <c r="B81" s="583"/>
      <c r="C81" s="583"/>
      <c r="D81" s="583"/>
      <c r="E81" s="583"/>
      <c r="F81" s="583"/>
    </row>
    <row r="82" spans="1:6" s="586" customFormat="1" ht="12">
      <c r="A82" s="583"/>
      <c r="B82" s="583"/>
      <c r="C82" s="583"/>
      <c r="D82" s="583"/>
      <c r="E82" s="583"/>
      <c r="F82" s="583"/>
    </row>
    <row r="83" spans="1:6" s="586" customFormat="1" ht="12">
      <c r="A83" s="583"/>
      <c r="B83" s="583"/>
      <c r="C83" s="583"/>
      <c r="D83" s="583"/>
      <c r="E83" s="583"/>
      <c r="F83" s="583"/>
    </row>
    <row r="84" spans="1:6" s="586" customFormat="1" ht="12">
      <c r="A84" s="583"/>
      <c r="B84" s="583"/>
      <c r="C84" s="583"/>
      <c r="D84" s="583"/>
      <c r="E84" s="583"/>
      <c r="F84" s="583"/>
    </row>
    <row r="85" spans="1:6" s="586" customFormat="1" ht="12">
      <c r="A85" s="583"/>
      <c r="B85" s="583"/>
      <c r="C85" s="583"/>
      <c r="D85" s="583"/>
      <c r="E85" s="583"/>
      <c r="F85" s="583"/>
    </row>
    <row r="86" spans="1:6" s="586" customFormat="1" ht="12">
      <c r="A86" s="583"/>
      <c r="B86" s="583"/>
      <c r="C86" s="583"/>
      <c r="D86" s="583"/>
      <c r="E86" s="583"/>
      <c r="F86" s="583"/>
    </row>
    <row r="87" spans="1:6" s="586" customFormat="1" ht="12">
      <c r="A87" s="583"/>
      <c r="B87" s="583"/>
      <c r="C87" s="583"/>
      <c r="D87" s="583"/>
      <c r="E87" s="583"/>
      <c r="F87" s="583"/>
    </row>
    <row r="88" spans="1:6" s="586" customFormat="1" ht="12">
      <c r="A88" s="583"/>
      <c r="B88" s="583"/>
      <c r="C88" s="583"/>
      <c r="D88" s="583"/>
      <c r="E88" s="583"/>
      <c r="F88" s="583"/>
    </row>
    <row r="89" spans="1:6" s="586" customFormat="1" ht="12">
      <c r="A89" s="583"/>
      <c r="B89" s="583"/>
      <c r="C89" s="583"/>
      <c r="D89" s="583"/>
      <c r="E89" s="583"/>
      <c r="F89" s="583"/>
    </row>
    <row r="90" spans="1:6" s="586" customFormat="1" ht="12">
      <c r="A90" s="583"/>
      <c r="B90" s="583"/>
      <c r="C90" s="583"/>
      <c r="D90" s="583"/>
      <c r="E90" s="583"/>
      <c r="F90" s="583"/>
    </row>
    <row r="91" spans="1:6" s="586" customFormat="1" ht="12">
      <c r="A91" s="583"/>
      <c r="B91" s="583"/>
      <c r="C91" s="583"/>
      <c r="D91" s="583"/>
      <c r="E91" s="583"/>
      <c r="F91" s="583"/>
    </row>
  </sheetData>
  <printOptions/>
  <pageMargins left="0.35" right="0.43" top="0.28" bottom="0.28" header="0.29" footer="0.27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1"/>
  <sheetViews>
    <sheetView workbookViewId="0" topLeftCell="A1">
      <selection activeCell="B23" sqref="B23"/>
    </sheetView>
  </sheetViews>
  <sheetFormatPr defaultColWidth="9.33203125" defaultRowHeight="11.25"/>
  <cols>
    <col min="1" max="1" width="43.66015625" style="0" customWidth="1"/>
    <col min="2" max="2" width="14.16015625" style="0" customWidth="1"/>
    <col min="3" max="3" width="10.83203125" style="0" customWidth="1"/>
    <col min="4" max="4" width="13" style="0" customWidth="1"/>
    <col min="5" max="5" width="11" style="0" customWidth="1"/>
    <col min="6" max="6" width="11.5" style="0" customWidth="1"/>
    <col min="7" max="7" width="12.83203125" style="0" customWidth="1"/>
    <col min="8" max="8" width="11.5" style="0" customWidth="1"/>
  </cols>
  <sheetData>
    <row r="1" spans="1:8" ht="12.75">
      <c r="A1" s="1"/>
      <c r="B1" s="1"/>
      <c r="C1" s="1"/>
      <c r="D1" s="1"/>
      <c r="E1" s="2"/>
      <c r="F1" s="2"/>
      <c r="G1" s="1"/>
      <c r="H1" s="1"/>
    </row>
    <row r="2" spans="1:8" ht="12.75">
      <c r="A2" s="2" t="s">
        <v>751</v>
      </c>
      <c r="B2" s="1"/>
      <c r="C2" s="1"/>
      <c r="D2" s="1"/>
      <c r="E2" s="2"/>
      <c r="F2" s="2"/>
      <c r="G2" s="1"/>
      <c r="H2" s="2" t="s">
        <v>752</v>
      </c>
    </row>
    <row r="3" spans="1:8" ht="18">
      <c r="A3" s="6" t="s">
        <v>753</v>
      </c>
      <c r="B3" s="6"/>
      <c r="C3" s="6"/>
      <c r="D3" s="6"/>
      <c r="E3" s="623"/>
      <c r="F3" s="623"/>
      <c r="G3" s="623"/>
      <c r="H3" s="623"/>
    </row>
    <row r="4" spans="1:8" ht="18">
      <c r="A4" s="6" t="s">
        <v>754</v>
      </c>
      <c r="B4" s="6"/>
      <c r="C4" s="6"/>
      <c r="D4" s="6"/>
      <c r="E4" s="623"/>
      <c r="F4" s="623"/>
      <c r="G4" s="623"/>
      <c r="H4" s="623"/>
    </row>
    <row r="5" spans="1:8" ht="12.75">
      <c r="A5" s="624"/>
      <c r="B5" s="1"/>
      <c r="C5" s="1"/>
      <c r="D5" s="1"/>
      <c r="E5" s="2"/>
      <c r="F5" s="2"/>
      <c r="G5" s="1"/>
      <c r="H5" s="1" t="s">
        <v>755</v>
      </c>
    </row>
    <row r="6" spans="1:8" ht="45">
      <c r="A6" s="8" t="s">
        <v>5</v>
      </c>
      <c r="B6" s="8" t="s">
        <v>556</v>
      </c>
      <c r="C6" s="8" t="s">
        <v>756</v>
      </c>
      <c r="D6" s="8" t="s">
        <v>8</v>
      </c>
      <c r="E6" s="8" t="s">
        <v>757</v>
      </c>
      <c r="F6" s="8" t="s">
        <v>758</v>
      </c>
      <c r="G6" s="8" t="s">
        <v>12</v>
      </c>
      <c r="H6" s="8" t="s">
        <v>658</v>
      </c>
    </row>
    <row r="7" spans="1:8" ht="11.25">
      <c r="A7" s="625">
        <v>1</v>
      </c>
      <c r="B7" s="9">
        <v>2</v>
      </c>
      <c r="C7" s="626">
        <v>3</v>
      </c>
      <c r="D7" s="626">
        <v>4</v>
      </c>
      <c r="E7" s="626">
        <v>5</v>
      </c>
      <c r="F7" s="9">
        <v>6</v>
      </c>
      <c r="G7" s="625">
        <v>7</v>
      </c>
      <c r="H7" s="9">
        <v>8</v>
      </c>
    </row>
    <row r="8" spans="1:8" ht="18.75" customHeight="1">
      <c r="A8" s="627" t="s">
        <v>759</v>
      </c>
      <c r="B8" s="11">
        <f>SUM(B9+B20+B25+B34+B41+B52+B56+B60+B67+B69)</f>
        <v>646389</v>
      </c>
      <c r="C8" s="628">
        <v>1.0165</v>
      </c>
      <c r="D8" s="11">
        <f>SUM(D9+D20+D25+D34+D41+D52+D56+D60+D67+D69)</f>
        <v>355144</v>
      </c>
      <c r="E8" s="12">
        <f>SUM(D8/B8)</f>
        <v>0.5494276666218021</v>
      </c>
      <c r="F8" s="11">
        <f>SUM(F9+F20+F25+F34+F41+F52+F56+F60+F67+F69)</f>
        <v>52703</v>
      </c>
      <c r="G8" s="11">
        <f>SUM(G9+G20+G25+G34+G41+G52+G56+G60+G67+G69)</f>
        <v>59055</v>
      </c>
      <c r="H8" s="629">
        <f>SUM(G8/F8)</f>
        <v>1.1205244483236247</v>
      </c>
    </row>
    <row r="9" spans="1:8" ht="16.5" customHeight="1">
      <c r="A9" s="16" t="s">
        <v>17</v>
      </c>
      <c r="B9" s="11">
        <f>SUM(B10+B14)</f>
        <v>500128</v>
      </c>
      <c r="C9" s="628">
        <v>1.0062</v>
      </c>
      <c r="D9" s="11">
        <f>SUM(D10+D14)</f>
        <v>293444</v>
      </c>
      <c r="E9" s="12">
        <f>SUM(D9/B9)</f>
        <v>0.5867377951244481</v>
      </c>
      <c r="F9" s="11">
        <f>SUM(F10+F14)</f>
        <v>43474</v>
      </c>
      <c r="G9" s="11">
        <f>SUM(G10+G14)</f>
        <v>48609</v>
      </c>
      <c r="H9" s="629">
        <f>SUM(G9/F9)</f>
        <v>1.1181165754243916</v>
      </c>
    </row>
    <row r="10" spans="1:8" ht="11.25">
      <c r="A10" s="13" t="s">
        <v>760</v>
      </c>
      <c r="B10" s="14">
        <f>SUM(B11+B12+B13)</f>
        <v>73222</v>
      </c>
      <c r="C10" s="630">
        <v>1.0074</v>
      </c>
      <c r="D10" s="14">
        <f>SUM(D11+D12+D13)</f>
        <v>42088</v>
      </c>
      <c r="E10" s="15">
        <f>SUM(D10/B10)</f>
        <v>0.5747999235202534</v>
      </c>
      <c r="F10" s="14">
        <f>SUM(F11+F12+F13)</f>
        <v>6252</v>
      </c>
      <c r="G10" s="14">
        <f>SUM(G11+G12+G13)</f>
        <v>6267</v>
      </c>
      <c r="H10" s="631">
        <f>SUM(G10/F10)</f>
        <v>1.0023992322456814</v>
      </c>
    </row>
    <row r="11" spans="1:8" ht="11.25">
      <c r="A11" s="13" t="s">
        <v>761</v>
      </c>
      <c r="B11" s="14">
        <v>59700</v>
      </c>
      <c r="C11" s="630">
        <v>1.009</v>
      </c>
      <c r="D11" s="14">
        <v>35035</v>
      </c>
      <c r="E11" s="15">
        <f>SUM(D11/B11)</f>
        <v>0.5868509212730318</v>
      </c>
      <c r="F11" s="14">
        <v>5067</v>
      </c>
      <c r="G11" s="14">
        <f>SUM(D11-'[6]Sheet6'!D11)</f>
        <v>5485</v>
      </c>
      <c r="H11" s="631">
        <f>SUM(G11/F11)</f>
        <v>1.0824945727254787</v>
      </c>
    </row>
    <row r="12" spans="1:8" ht="11.25">
      <c r="A12" s="13" t="s">
        <v>762</v>
      </c>
      <c r="B12" s="14">
        <v>13522</v>
      </c>
      <c r="C12" s="630">
        <v>1</v>
      </c>
      <c r="D12" s="14">
        <v>7118</v>
      </c>
      <c r="E12" s="15">
        <f>SUM(D12/B12)</f>
        <v>0.5264014199082976</v>
      </c>
      <c r="F12" s="14">
        <v>1185</v>
      </c>
      <c r="G12" s="14">
        <f>SUM(D12-'[6]Sheet6'!D12)</f>
        <v>706</v>
      </c>
      <c r="H12" s="631">
        <f>SUM(G12/F12)</f>
        <v>0.5957805907172996</v>
      </c>
    </row>
    <row r="13" spans="1:8" ht="11.25">
      <c r="A13" s="13" t="s">
        <v>763</v>
      </c>
      <c r="B13" s="632"/>
      <c r="C13" s="630"/>
      <c r="D13" s="14">
        <v>-65</v>
      </c>
      <c r="E13" s="15"/>
      <c r="F13" s="14"/>
      <c r="G13" s="14">
        <f>SUM(D13-'[6]Sheet6'!D13)</f>
        <v>76</v>
      </c>
      <c r="H13" s="631"/>
    </row>
    <row r="14" spans="1:8" ht="13.5" customHeight="1">
      <c r="A14" s="13" t="s">
        <v>764</v>
      </c>
      <c r="B14" s="14">
        <f>SUM(B15+B16+B17+B18+B19)</f>
        <v>426906</v>
      </c>
      <c r="C14" s="630">
        <v>1.0063</v>
      </c>
      <c r="D14" s="14">
        <f>SUM(D15+D16+D17+D18+D19)</f>
        <v>251356</v>
      </c>
      <c r="E14" s="15">
        <f aca="true" t="shared" si="0" ref="E14:E22">SUM(D14/B14)</f>
        <v>0.5887853532159304</v>
      </c>
      <c r="F14" s="14">
        <v>37222</v>
      </c>
      <c r="G14" s="14">
        <f>SUM(G15+G16+G17+G18+G19)</f>
        <v>42342</v>
      </c>
      <c r="H14" s="631">
        <f>SUM(G14/F14)</f>
        <v>1.1375530600182688</v>
      </c>
    </row>
    <row r="15" spans="1:8" ht="11.25">
      <c r="A15" s="13" t="s">
        <v>765</v>
      </c>
      <c r="B15" s="14">
        <v>319253</v>
      </c>
      <c r="C15" s="630"/>
      <c r="D15" s="14">
        <v>188961</v>
      </c>
      <c r="E15" s="15">
        <f t="shared" si="0"/>
        <v>0.5918848060942262</v>
      </c>
      <c r="F15" s="14"/>
      <c r="G15" s="14">
        <f>SUM(D15-'[6]Sheet6'!D15)</f>
        <v>31758</v>
      </c>
      <c r="H15" s="631"/>
    </row>
    <row r="16" spans="1:8" ht="11.25">
      <c r="A16" s="13" t="s">
        <v>766</v>
      </c>
      <c r="B16" s="14">
        <v>33671</v>
      </c>
      <c r="C16" s="630"/>
      <c r="D16" s="14">
        <v>19315</v>
      </c>
      <c r="E16" s="15">
        <f t="shared" si="0"/>
        <v>0.5736390365596508</v>
      </c>
      <c r="F16" s="14"/>
      <c r="G16" s="14">
        <f>SUM(D16-'[6]Sheet6'!D16)</f>
        <v>3265</v>
      </c>
      <c r="H16" s="631"/>
    </row>
    <row r="17" spans="1:8" ht="11.25">
      <c r="A17" s="13" t="s">
        <v>767</v>
      </c>
      <c r="B17" s="14">
        <v>1087</v>
      </c>
      <c r="C17" s="630"/>
      <c r="D17" s="14">
        <v>617</v>
      </c>
      <c r="E17" s="15">
        <f t="shared" si="0"/>
        <v>0.5676172953081877</v>
      </c>
      <c r="F17" s="14"/>
      <c r="G17" s="14">
        <f>SUM(D17-'[6]Sheet6'!D17)</f>
        <v>106</v>
      </c>
      <c r="H17" s="631"/>
    </row>
    <row r="18" spans="1:8" ht="22.5">
      <c r="A18" s="17" t="s">
        <v>768</v>
      </c>
      <c r="B18" s="14">
        <v>70737</v>
      </c>
      <c r="C18" s="630"/>
      <c r="D18" s="14">
        <v>41225</v>
      </c>
      <c r="E18" s="15">
        <f t="shared" si="0"/>
        <v>0.5827925979331892</v>
      </c>
      <c r="F18" s="14"/>
      <c r="G18" s="14">
        <f>SUM(D18-'[6]Sheet6'!D18)</f>
        <v>7033</v>
      </c>
      <c r="H18" s="631"/>
    </row>
    <row r="19" spans="1:8" ht="23.25" customHeight="1">
      <c r="A19" s="17" t="s">
        <v>769</v>
      </c>
      <c r="B19" s="14">
        <v>2158</v>
      </c>
      <c r="C19" s="630"/>
      <c r="D19" s="14">
        <v>1238</v>
      </c>
      <c r="E19" s="15">
        <f t="shared" si="0"/>
        <v>0.5736793327154773</v>
      </c>
      <c r="F19" s="14"/>
      <c r="G19" s="14">
        <v>180</v>
      </c>
      <c r="H19" s="631"/>
    </row>
    <row r="20" spans="1:8" ht="29.25" customHeight="1">
      <c r="A20" s="633" t="s">
        <v>707</v>
      </c>
      <c r="B20" s="11">
        <f>SUM(B21+B24)</f>
        <v>9922</v>
      </c>
      <c r="C20" s="12">
        <v>0.9517</v>
      </c>
      <c r="D20" s="11">
        <f>SUM(D21+D24)</f>
        <v>5759</v>
      </c>
      <c r="E20" s="12">
        <f t="shared" si="0"/>
        <v>0.5804273331989518</v>
      </c>
      <c r="F20" s="11">
        <f>SUM(F21+F24)</f>
        <v>708</v>
      </c>
      <c r="G20" s="11">
        <f>SUM(G21+G24)</f>
        <v>1316</v>
      </c>
      <c r="H20" s="629">
        <f>SUM(G20/F20)</f>
        <v>1.8587570621468927</v>
      </c>
    </row>
    <row r="21" spans="1:8" ht="11.25">
      <c r="A21" s="13" t="s">
        <v>26</v>
      </c>
      <c r="B21" s="14">
        <f>SUM(B22+B23)</f>
        <v>8500</v>
      </c>
      <c r="C21" s="630">
        <v>0.9356</v>
      </c>
      <c r="D21" s="14">
        <f>SUM(D22+D23)</f>
        <v>4269</v>
      </c>
      <c r="E21" s="15">
        <f t="shared" si="0"/>
        <v>0.5022352941176471</v>
      </c>
      <c r="F21" s="14">
        <f>SUM(F22+F23)</f>
        <v>708</v>
      </c>
      <c r="G21" s="14">
        <f>SUM(G22+G23)</f>
        <v>564</v>
      </c>
      <c r="H21" s="631">
        <f>SUM(G21/F21)</f>
        <v>0.7966101694915254</v>
      </c>
    </row>
    <row r="22" spans="1:8" ht="11.25">
      <c r="A22" s="13" t="s">
        <v>770</v>
      </c>
      <c r="B22" s="14">
        <v>8500</v>
      </c>
      <c r="C22" s="630">
        <v>0.9356</v>
      </c>
      <c r="D22" s="14">
        <v>4247</v>
      </c>
      <c r="E22" s="15">
        <f t="shared" si="0"/>
        <v>0.4996470588235294</v>
      </c>
      <c r="F22" s="14">
        <v>708</v>
      </c>
      <c r="G22" s="14">
        <f>SUM(D22-'[6]Sheet6'!D21)</f>
        <v>562</v>
      </c>
      <c r="H22" s="631">
        <f>SUM(G22/F22)</f>
        <v>0.7937853107344632</v>
      </c>
    </row>
    <row r="23" spans="1:8" ht="11.25">
      <c r="A23" s="13" t="s">
        <v>771</v>
      </c>
      <c r="B23" s="14"/>
      <c r="C23" s="630"/>
      <c r="D23" s="14">
        <v>22</v>
      </c>
      <c r="E23" s="15"/>
      <c r="F23" s="14"/>
      <c r="G23" s="14">
        <f>SUM(D23-'[6]Sheet6'!D22)</f>
        <v>2</v>
      </c>
      <c r="H23" s="631"/>
    </row>
    <row r="24" spans="1:8" ht="11.25">
      <c r="A24" s="13" t="s">
        <v>772</v>
      </c>
      <c r="B24" s="14">
        <v>1422</v>
      </c>
      <c r="C24" s="630">
        <v>1.0478</v>
      </c>
      <c r="D24" s="14">
        <v>1490</v>
      </c>
      <c r="E24" s="15">
        <f aca="true" t="shared" si="1" ref="E24:E31">SUM(D24/B24)</f>
        <v>1.0478199718706047</v>
      </c>
      <c r="F24" s="14">
        <v>0</v>
      </c>
      <c r="G24" s="14">
        <f>SUM(D24-'[6]Sheet6'!D23)</f>
        <v>752</v>
      </c>
      <c r="H24" s="631">
        <v>0</v>
      </c>
    </row>
    <row r="25" spans="1:8" ht="17.25" customHeight="1">
      <c r="A25" s="16" t="s">
        <v>28</v>
      </c>
      <c r="B25" s="11">
        <f>SUM(B26+B30+B33)</f>
        <v>57237</v>
      </c>
      <c r="C25" s="12">
        <v>1.057</v>
      </c>
      <c r="D25" s="11">
        <f>SUM(D26+D30+D33)</f>
        <v>31418</v>
      </c>
      <c r="E25" s="12">
        <f t="shared" si="1"/>
        <v>0.5489106696717159</v>
      </c>
      <c r="F25" s="11">
        <f>SUM(F26+F30+F33)</f>
        <v>5518</v>
      </c>
      <c r="G25" s="11">
        <f>SUM(G26+G30+G33)</f>
        <v>5554</v>
      </c>
      <c r="H25" s="629">
        <f aca="true" t="shared" si="2" ref="H25:H31">SUM(G25/F25)</f>
        <v>1.0065241029358463</v>
      </c>
    </row>
    <row r="26" spans="1:8" ht="11.25">
      <c r="A26" s="13" t="s">
        <v>29</v>
      </c>
      <c r="B26" s="14">
        <f>SUM(B27+B28+B29)</f>
        <v>54650</v>
      </c>
      <c r="C26" s="630">
        <v>1.0589</v>
      </c>
      <c r="D26" s="14">
        <f>SUM(D27+D28+D29)</f>
        <v>29955</v>
      </c>
      <c r="E26" s="15">
        <f t="shared" si="1"/>
        <v>0.5481244281793229</v>
      </c>
      <c r="F26" s="14">
        <f>SUM(F27+F28+F29)</f>
        <v>5277</v>
      </c>
      <c r="G26" s="14">
        <f>SUM(G27+G28+G29)</f>
        <v>5310</v>
      </c>
      <c r="H26" s="631">
        <f t="shared" si="2"/>
        <v>1.006253553155202</v>
      </c>
    </row>
    <row r="27" spans="1:8" ht="11.25">
      <c r="A27" s="13" t="s">
        <v>773</v>
      </c>
      <c r="B27" s="14">
        <v>7500</v>
      </c>
      <c r="C27" s="630">
        <v>1.0537</v>
      </c>
      <c r="D27" s="14">
        <v>5160</v>
      </c>
      <c r="E27" s="15">
        <f t="shared" si="1"/>
        <v>0.688</v>
      </c>
      <c r="F27" s="14">
        <v>769</v>
      </c>
      <c r="G27" s="14">
        <f>SUM(D27-'[6]Sheet6'!D26)</f>
        <v>758</v>
      </c>
      <c r="H27" s="631">
        <f t="shared" si="2"/>
        <v>0.9856957087126138</v>
      </c>
    </row>
    <row r="28" spans="1:8" ht="11.25">
      <c r="A28" s="13" t="s">
        <v>774</v>
      </c>
      <c r="B28" s="14">
        <v>47050</v>
      </c>
      <c r="C28" s="630">
        <v>1.0604</v>
      </c>
      <c r="D28" s="14">
        <v>24764</v>
      </c>
      <c r="E28" s="15">
        <f t="shared" si="1"/>
        <v>0.5263336875664187</v>
      </c>
      <c r="F28" s="14">
        <v>4499</v>
      </c>
      <c r="G28" s="14">
        <f>SUM(D28-'[6]Sheet6'!D27)</f>
        <v>4550</v>
      </c>
      <c r="H28" s="631">
        <f t="shared" si="2"/>
        <v>1.0113358524116471</v>
      </c>
    </row>
    <row r="29" spans="1:8" ht="11.25">
      <c r="A29" s="13" t="s">
        <v>775</v>
      </c>
      <c r="B29" s="14">
        <v>100</v>
      </c>
      <c r="C29" s="630">
        <v>0.77</v>
      </c>
      <c r="D29" s="14">
        <v>31</v>
      </c>
      <c r="E29" s="15">
        <f t="shared" si="1"/>
        <v>0.31</v>
      </c>
      <c r="F29" s="14">
        <v>9</v>
      </c>
      <c r="G29" s="14">
        <f>SUM(D29-'[6]Sheet6'!D28)</f>
        <v>2</v>
      </c>
      <c r="H29" s="631">
        <f t="shared" si="2"/>
        <v>0.2222222222222222</v>
      </c>
    </row>
    <row r="30" spans="1:8" ht="11.25">
      <c r="A30" s="13" t="s">
        <v>31</v>
      </c>
      <c r="B30" s="14">
        <f>SUM(B31+B32)</f>
        <v>795</v>
      </c>
      <c r="C30" s="630">
        <v>1.0544</v>
      </c>
      <c r="D30" s="14">
        <f>SUM(D31+D32)</f>
        <v>526</v>
      </c>
      <c r="E30" s="15">
        <f t="shared" si="1"/>
        <v>0.6616352201257861</v>
      </c>
      <c r="F30" s="14">
        <f>SUM(F31+F32)</f>
        <v>67</v>
      </c>
      <c r="G30" s="14">
        <f>SUM(G31+G32)</f>
        <v>79</v>
      </c>
      <c r="H30" s="631">
        <f t="shared" si="2"/>
        <v>1.1791044776119404</v>
      </c>
    </row>
    <row r="31" spans="1:8" ht="11.25">
      <c r="A31" s="13" t="s">
        <v>776</v>
      </c>
      <c r="B31" s="14">
        <v>795</v>
      </c>
      <c r="C31" s="630">
        <v>1.0544</v>
      </c>
      <c r="D31" s="14">
        <v>525</v>
      </c>
      <c r="E31" s="15">
        <f t="shared" si="1"/>
        <v>0.660377358490566</v>
      </c>
      <c r="F31" s="14">
        <v>67</v>
      </c>
      <c r="G31" s="14">
        <f>SUM(D31-'[6]Sheet6'!D30)</f>
        <v>78</v>
      </c>
      <c r="H31" s="631">
        <f t="shared" si="2"/>
        <v>1.164179104477612</v>
      </c>
    </row>
    <row r="32" spans="1:8" ht="11.25">
      <c r="A32" s="13" t="s">
        <v>771</v>
      </c>
      <c r="B32" s="14"/>
      <c r="C32" s="630"/>
      <c r="D32" s="14">
        <v>1</v>
      </c>
      <c r="E32" s="15"/>
      <c r="F32" s="14"/>
      <c r="G32" s="14">
        <f>SUM(D32-'[6]Sheet6'!D31)</f>
        <v>1</v>
      </c>
      <c r="H32" s="631"/>
    </row>
    <row r="33" spans="1:8" ht="11.25">
      <c r="A33" s="13" t="s">
        <v>32</v>
      </c>
      <c r="B33" s="14">
        <v>1792</v>
      </c>
      <c r="C33" s="630">
        <v>0.9595</v>
      </c>
      <c r="D33" s="14">
        <v>937</v>
      </c>
      <c r="E33" s="15">
        <f>SUM(D33/B33)</f>
        <v>0.5228794642857143</v>
      </c>
      <c r="F33" s="14">
        <v>174</v>
      </c>
      <c r="G33" s="14">
        <f>SUM(D33-'[6]Sheet6'!D32)</f>
        <v>165</v>
      </c>
      <c r="H33" s="631">
        <f>SUM(G33/F33)</f>
        <v>0.9482758620689655</v>
      </c>
    </row>
    <row r="34" spans="1:8" ht="16.5" customHeight="1">
      <c r="A34" s="16" t="s">
        <v>33</v>
      </c>
      <c r="B34" s="11">
        <f>SUM(B35+B39)</f>
        <v>54350</v>
      </c>
      <c r="C34" s="634">
        <v>0.9994</v>
      </c>
      <c r="D34" s="11">
        <f>SUM(D35+D39)</f>
        <v>5526</v>
      </c>
      <c r="E34" s="12">
        <f>SUM(D34/B34)</f>
        <v>0.10167433302667893</v>
      </c>
      <c r="F34" s="11">
        <f>SUM(F35+F39)</f>
        <v>1250</v>
      </c>
      <c r="G34" s="11">
        <f>SUM(G35+G39)</f>
        <v>1211</v>
      </c>
      <c r="H34" s="629">
        <f>SUM(G34/F34)</f>
        <v>0.9688</v>
      </c>
    </row>
    <row r="35" spans="1:8" ht="15" customHeight="1">
      <c r="A35" s="13" t="s">
        <v>34</v>
      </c>
      <c r="B35" s="14">
        <f>SUM(B36+B37+B38)</f>
        <v>51200</v>
      </c>
      <c r="C35" s="630">
        <v>1.0007</v>
      </c>
      <c r="D35" s="14">
        <f>SUM(D36+D37+D38)</f>
        <v>4459</v>
      </c>
      <c r="E35" s="15">
        <f>SUM(D35/B35)</f>
        <v>0.08708984375</v>
      </c>
      <c r="F35" s="14">
        <f>SUM(F36+F37+F38)</f>
        <v>1000</v>
      </c>
      <c r="G35" s="14">
        <f>SUM(G36+G37+G38)</f>
        <v>1015</v>
      </c>
      <c r="H35" s="631">
        <f>SUM(G35/F35)</f>
        <v>1.015</v>
      </c>
    </row>
    <row r="36" spans="1:8" ht="21.75" customHeight="1">
      <c r="A36" s="20" t="s">
        <v>777</v>
      </c>
      <c r="B36" s="14">
        <v>50700</v>
      </c>
      <c r="C36" s="630">
        <v>1</v>
      </c>
      <c r="D36" s="14">
        <v>4341</v>
      </c>
      <c r="E36" s="15">
        <f>SUM(D36/B36)</f>
        <v>0.08562130177514793</v>
      </c>
      <c r="F36" s="14">
        <v>938</v>
      </c>
      <c r="G36" s="14">
        <f>SUM(D36-'[6]Sheet6'!D35)</f>
        <v>1075</v>
      </c>
      <c r="H36" s="631">
        <f>SUM(G36/F36)</f>
        <v>1.1460554371002132</v>
      </c>
    </row>
    <row r="37" spans="1:8" ht="23.25" customHeight="1">
      <c r="A37" s="20" t="s">
        <v>778</v>
      </c>
      <c r="B37" s="14">
        <v>140</v>
      </c>
      <c r="C37" s="630">
        <v>1.5714</v>
      </c>
      <c r="D37" s="14">
        <v>118</v>
      </c>
      <c r="E37" s="15">
        <f>SUM(D37/B37)</f>
        <v>0.8428571428571429</v>
      </c>
      <c r="F37" s="14">
        <v>7</v>
      </c>
      <c r="G37" s="14">
        <f>SUM(D37-'[6]Sheet6'!D36)</f>
        <v>-60</v>
      </c>
      <c r="H37" s="631">
        <v>0</v>
      </c>
    </row>
    <row r="38" spans="1:8" ht="11.25">
      <c r="A38" s="13" t="s">
        <v>775</v>
      </c>
      <c r="B38" s="14">
        <v>360</v>
      </c>
      <c r="C38" s="630">
        <v>0.9306</v>
      </c>
      <c r="D38" s="14"/>
      <c r="E38" s="15">
        <v>0</v>
      </c>
      <c r="F38" s="14">
        <v>55</v>
      </c>
      <c r="G38" s="14">
        <f>SUM(D38-'[6]Sheet6'!D37)</f>
        <v>0</v>
      </c>
      <c r="H38" s="631">
        <f>SUM(G38/F38)</f>
        <v>0</v>
      </c>
    </row>
    <row r="39" spans="1:8" ht="15" customHeight="1">
      <c r="A39" s="13" t="s">
        <v>779</v>
      </c>
      <c r="B39" s="14">
        <f>SUM(B40)</f>
        <v>3150</v>
      </c>
      <c r="C39" s="630">
        <v>0.9787</v>
      </c>
      <c r="D39" s="14">
        <f>SUM(D40)</f>
        <v>1067</v>
      </c>
      <c r="E39" s="15">
        <f aca="true" t="shared" si="3" ref="E39:E46">SUM(D39/B39)</f>
        <v>0.3387301587301587</v>
      </c>
      <c r="F39" s="14">
        <f>SUM(F40)</f>
        <v>250</v>
      </c>
      <c r="G39" s="14">
        <f>SUM(G40)</f>
        <v>196</v>
      </c>
      <c r="H39" s="631">
        <f>SUM(G39/F39)</f>
        <v>0.784</v>
      </c>
    </row>
    <row r="40" spans="1:8" ht="11.25">
      <c r="A40" s="13" t="s">
        <v>775</v>
      </c>
      <c r="B40" s="14">
        <v>3150</v>
      </c>
      <c r="C40" s="15" t="s">
        <v>780</v>
      </c>
      <c r="D40" s="14">
        <v>1067</v>
      </c>
      <c r="E40" s="15">
        <f t="shared" si="3"/>
        <v>0.3387301587301587</v>
      </c>
      <c r="F40" s="14">
        <v>250</v>
      </c>
      <c r="G40" s="14">
        <f>SUM(D40-'[6]Sheet6'!D39)</f>
        <v>196</v>
      </c>
      <c r="H40" s="631">
        <f>SUM(G40/F40)</f>
        <v>0.784</v>
      </c>
    </row>
    <row r="41" spans="1:8" ht="17.25" customHeight="1">
      <c r="A41" s="16" t="s">
        <v>36</v>
      </c>
      <c r="B41" s="11">
        <f>SUM(B42+B45+B48)</f>
        <v>1692</v>
      </c>
      <c r="C41" s="634">
        <v>1.2122</v>
      </c>
      <c r="D41" s="11">
        <f>SUM(D42+D45+D48)</f>
        <v>1260</v>
      </c>
      <c r="E41" s="12">
        <f t="shared" si="3"/>
        <v>0.7446808510638298</v>
      </c>
      <c r="F41" s="11">
        <f>SUM(F42+F45+F48)</f>
        <v>155</v>
      </c>
      <c r="G41" s="11">
        <f>SUM(G42+G45+G48)</f>
        <v>219</v>
      </c>
      <c r="H41" s="629">
        <v>0</v>
      </c>
    </row>
    <row r="42" spans="1:8" ht="23.25" customHeight="1">
      <c r="A42" s="20" t="s">
        <v>781</v>
      </c>
      <c r="B42" s="14">
        <f>SUM(B43+B44)</f>
        <v>1499</v>
      </c>
      <c r="C42" s="630">
        <v>1.2335</v>
      </c>
      <c r="D42" s="14">
        <f>SUM(D43+D44)</f>
        <v>1100</v>
      </c>
      <c r="E42" s="15">
        <f t="shared" si="3"/>
        <v>0.733822548365577</v>
      </c>
      <c r="F42" s="14">
        <f>SUM(F43+F44)</f>
        <v>117</v>
      </c>
      <c r="G42" s="14">
        <f>SUM(G43+G44)</f>
        <v>156</v>
      </c>
      <c r="H42" s="631">
        <f>SUM(G42/F42)</f>
        <v>1.3333333333333333</v>
      </c>
    </row>
    <row r="43" spans="1:8" ht="23.25" customHeight="1">
      <c r="A43" s="20" t="s">
        <v>782</v>
      </c>
      <c r="B43" s="14">
        <v>1495</v>
      </c>
      <c r="C43" s="630">
        <v>0.4662</v>
      </c>
      <c r="D43" s="14">
        <v>1045</v>
      </c>
      <c r="E43" s="15">
        <f t="shared" si="3"/>
        <v>0.6989966555183946</v>
      </c>
      <c r="F43" s="14">
        <v>115</v>
      </c>
      <c r="G43" s="14">
        <f>SUM(D43-'[6]Sheet6'!D42)</f>
        <v>142</v>
      </c>
      <c r="H43" s="631">
        <f>SUM(G43/F43)</f>
        <v>1.2347826086956522</v>
      </c>
    </row>
    <row r="44" spans="1:8" ht="11.25">
      <c r="A44" s="13" t="s">
        <v>775</v>
      </c>
      <c r="B44" s="14">
        <v>4</v>
      </c>
      <c r="C44" s="630">
        <v>13.25</v>
      </c>
      <c r="D44" s="14">
        <v>55</v>
      </c>
      <c r="E44" s="15">
        <f t="shared" si="3"/>
        <v>13.75</v>
      </c>
      <c r="F44" s="14">
        <v>2</v>
      </c>
      <c r="G44" s="14">
        <f>SUM(D44-'[6]Sheet6'!D43)</f>
        <v>14</v>
      </c>
      <c r="H44" s="631">
        <f>SUM(G44/F44)</f>
        <v>7</v>
      </c>
    </row>
    <row r="45" spans="1:8" ht="32.25" customHeight="1">
      <c r="A45" s="20" t="s">
        <v>783</v>
      </c>
      <c r="B45" s="14">
        <f>SUM(B46+B47)</f>
        <v>121</v>
      </c>
      <c r="C45" s="630">
        <v>1.0293</v>
      </c>
      <c r="D45" s="14">
        <f>SUM(D46+D47)</f>
        <v>94</v>
      </c>
      <c r="E45" s="15">
        <f t="shared" si="3"/>
        <v>0.7768595041322314</v>
      </c>
      <c r="F45" s="14">
        <f>SUM(F46+F47)</f>
        <v>25</v>
      </c>
      <c r="G45" s="14">
        <f>SUM(G46+G47)</f>
        <v>35</v>
      </c>
      <c r="H45" s="631">
        <f>SUM(G45/F45)</f>
        <v>1.4</v>
      </c>
    </row>
    <row r="46" spans="1:8" ht="21" customHeight="1">
      <c r="A46" s="17" t="s">
        <v>782</v>
      </c>
      <c r="B46" s="14">
        <v>121</v>
      </c>
      <c r="C46" s="630">
        <v>1.0293</v>
      </c>
      <c r="D46" s="14">
        <v>94</v>
      </c>
      <c r="E46" s="15">
        <f t="shared" si="3"/>
        <v>0.7768595041322314</v>
      </c>
      <c r="F46" s="14">
        <v>25</v>
      </c>
      <c r="G46" s="14">
        <f>SUM(D46-'[6]Sheet6'!D45)</f>
        <v>35</v>
      </c>
      <c r="H46" s="631">
        <f>SUM(G46/F46)</f>
        <v>1.4</v>
      </c>
    </row>
    <row r="47" spans="1:8" ht="12.75" customHeight="1">
      <c r="A47" s="13" t="s">
        <v>775</v>
      </c>
      <c r="B47" s="14"/>
      <c r="C47" s="630"/>
      <c r="D47" s="14"/>
      <c r="E47" s="15"/>
      <c r="F47" s="14">
        <v>0</v>
      </c>
      <c r="G47" s="14">
        <f>SUM(D47-'[6]Sheet6'!D46)</f>
        <v>0</v>
      </c>
      <c r="H47" s="631">
        <v>0</v>
      </c>
    </row>
    <row r="48" spans="1:8" ht="21" customHeight="1">
      <c r="A48" s="20" t="s">
        <v>42</v>
      </c>
      <c r="B48" s="14">
        <f>SUM(B49)</f>
        <v>72</v>
      </c>
      <c r="C48" s="630">
        <v>1.0791</v>
      </c>
      <c r="D48" s="14">
        <f>SUM(D49)</f>
        <v>66</v>
      </c>
      <c r="E48" s="15">
        <f>SUM(D48/B48)</f>
        <v>0.9166666666666666</v>
      </c>
      <c r="F48" s="14">
        <f>SUM(F49)</f>
        <v>13</v>
      </c>
      <c r="G48" s="14">
        <f>SUM(G49)</f>
        <v>28</v>
      </c>
      <c r="H48" s="631">
        <f>SUM(G48/F48)</f>
        <v>2.1538461538461537</v>
      </c>
    </row>
    <row r="49" spans="1:8" ht="21.75" customHeight="1">
      <c r="A49" s="17" t="s">
        <v>782</v>
      </c>
      <c r="B49" s="14">
        <v>72</v>
      </c>
      <c r="C49" s="630">
        <v>1.0791</v>
      </c>
      <c r="D49" s="14">
        <v>66</v>
      </c>
      <c r="E49" s="15">
        <f>SUM(D49/B49)</f>
        <v>0.9166666666666666</v>
      </c>
      <c r="F49" s="14">
        <v>13</v>
      </c>
      <c r="G49" s="14">
        <f>SUM(D49-'[6]Sheet6'!D48)</f>
        <v>28</v>
      </c>
      <c r="H49" s="631">
        <f>SUM(G49/F49)</f>
        <v>2.1538461538461537</v>
      </c>
    </row>
    <row r="50" spans="1:8" ht="48" customHeight="1">
      <c r="A50" s="8" t="s">
        <v>5</v>
      </c>
      <c r="B50" s="8" t="s">
        <v>556</v>
      </c>
      <c r="C50" s="8" t="s">
        <v>756</v>
      </c>
      <c r="D50" s="8" t="s">
        <v>8</v>
      </c>
      <c r="E50" s="8" t="s">
        <v>757</v>
      </c>
      <c r="F50" s="8" t="s">
        <v>758</v>
      </c>
      <c r="G50" s="8" t="s">
        <v>12</v>
      </c>
      <c r="H50" s="8" t="s">
        <v>658</v>
      </c>
    </row>
    <row r="51" spans="1:8" ht="11.25">
      <c r="A51" s="625">
        <v>1</v>
      </c>
      <c r="B51" s="9">
        <v>2</v>
      </c>
      <c r="C51" s="626">
        <v>3</v>
      </c>
      <c r="D51" s="626">
        <v>4</v>
      </c>
      <c r="E51" s="626">
        <v>5</v>
      </c>
      <c r="F51" s="9">
        <v>6</v>
      </c>
      <c r="G51" s="625">
        <v>7</v>
      </c>
      <c r="H51" s="9">
        <v>8</v>
      </c>
    </row>
    <row r="52" spans="1:8" ht="19.5" customHeight="1">
      <c r="A52" s="16" t="s">
        <v>43</v>
      </c>
      <c r="B52" s="11">
        <f>SUM(B53)</f>
        <v>1200</v>
      </c>
      <c r="C52" s="12">
        <v>1</v>
      </c>
      <c r="D52" s="11">
        <f>SUM(D53)</f>
        <v>635</v>
      </c>
      <c r="E52" s="12">
        <f>SUM(D52/B52)</f>
        <v>0.5291666666666667</v>
      </c>
      <c r="F52" s="11">
        <f>SUM(F53)</f>
        <v>50</v>
      </c>
      <c r="G52" s="11">
        <f>SUM(G53)</f>
        <v>0</v>
      </c>
      <c r="H52" s="12">
        <f>SUM(G52/F52)</f>
        <v>0</v>
      </c>
    </row>
    <row r="53" spans="1:8" ht="14.25" customHeight="1">
      <c r="A53" s="13" t="s">
        <v>784</v>
      </c>
      <c r="B53" s="14">
        <f>SUM(B54+B55)</f>
        <v>1200</v>
      </c>
      <c r="C53" s="15">
        <v>1</v>
      </c>
      <c r="D53" s="14">
        <f>SUM(D54+D55)</f>
        <v>635</v>
      </c>
      <c r="E53" s="15">
        <f>SUM(D53/B53)</f>
        <v>0.5291666666666667</v>
      </c>
      <c r="F53" s="14">
        <f>SUM(F54+F55)</f>
        <v>50</v>
      </c>
      <c r="G53" s="14">
        <f>SUM(G54+G55)</f>
        <v>0</v>
      </c>
      <c r="H53" s="15">
        <f>SUM(G53/F53)</f>
        <v>0</v>
      </c>
    </row>
    <row r="54" spans="1:8" ht="24.75" customHeight="1">
      <c r="A54" s="20" t="s">
        <v>785</v>
      </c>
      <c r="B54" s="14">
        <v>1200</v>
      </c>
      <c r="C54" s="15">
        <v>1</v>
      </c>
      <c r="D54" s="14">
        <v>635</v>
      </c>
      <c r="E54" s="15">
        <f>SUM(D54/B54)</f>
        <v>0.5291666666666667</v>
      </c>
      <c r="F54" s="14">
        <v>50</v>
      </c>
      <c r="G54" s="14">
        <f>SUM(D54-'[6]Sheet6'!D53)</f>
        <v>0</v>
      </c>
      <c r="H54" s="15">
        <f>SUM(G54/F54)</f>
        <v>0</v>
      </c>
    </row>
    <row r="55" spans="1:8" ht="14.25" customHeight="1">
      <c r="A55" s="17" t="s">
        <v>775</v>
      </c>
      <c r="B55" s="14"/>
      <c r="C55" s="15"/>
      <c r="D55" s="14"/>
      <c r="E55" s="15"/>
      <c r="F55" s="14"/>
      <c r="G55" s="14"/>
      <c r="H55" s="15"/>
    </row>
    <row r="56" spans="1:8" ht="16.5" customHeight="1">
      <c r="A56" s="16" t="s">
        <v>45</v>
      </c>
      <c r="B56" s="11">
        <f>SUM(B57)</f>
        <v>1200</v>
      </c>
      <c r="C56" s="12">
        <v>1</v>
      </c>
      <c r="D56" s="11">
        <f>SUM(D57)</f>
        <v>1209</v>
      </c>
      <c r="E56" s="12">
        <f>SUM(D56/B56)</f>
        <v>1.0075</v>
      </c>
      <c r="F56" s="11">
        <f>SUM(F57)</f>
        <v>100</v>
      </c>
      <c r="G56" s="11">
        <f>SUM(G57)</f>
        <v>544</v>
      </c>
      <c r="H56" s="12">
        <f>SUM(G56/F56)</f>
        <v>5.44</v>
      </c>
    </row>
    <row r="57" spans="1:8" ht="14.25" customHeight="1">
      <c r="A57" s="13" t="s">
        <v>786</v>
      </c>
      <c r="B57" s="14">
        <f>SUM(B58+B59)</f>
        <v>1200</v>
      </c>
      <c r="C57" s="15">
        <v>1</v>
      </c>
      <c r="D57" s="14">
        <f>SUM(D58+D59)</f>
        <v>1209</v>
      </c>
      <c r="E57" s="15">
        <f>SUM(D57/B57)</f>
        <v>1.0075</v>
      </c>
      <c r="F57" s="14">
        <f>SUM(F58)</f>
        <v>100</v>
      </c>
      <c r="G57" s="14">
        <f>SUM(G58+G59)</f>
        <v>544</v>
      </c>
      <c r="H57" s="15">
        <f>SUM(G57/F57)</f>
        <v>5.44</v>
      </c>
    </row>
    <row r="58" spans="1:8" ht="22.5" customHeight="1">
      <c r="A58" s="20" t="s">
        <v>785</v>
      </c>
      <c r="B58" s="14">
        <v>1200</v>
      </c>
      <c r="C58" s="15">
        <v>1</v>
      </c>
      <c r="D58" s="14">
        <v>1209</v>
      </c>
      <c r="E58" s="15">
        <f>SUM(D58/B58)</f>
        <v>1.0075</v>
      </c>
      <c r="F58" s="14">
        <v>100</v>
      </c>
      <c r="G58" s="14">
        <f>SUM(D58-'[6]Sheet6'!D57)</f>
        <v>544</v>
      </c>
      <c r="H58" s="15">
        <f>SUM(G58/F58)</f>
        <v>5.44</v>
      </c>
    </row>
    <row r="59" spans="1:8" ht="13.5" customHeight="1">
      <c r="A59" s="17" t="s">
        <v>775</v>
      </c>
      <c r="B59" s="14"/>
      <c r="C59" s="15"/>
      <c r="D59" s="14"/>
      <c r="E59" s="15"/>
      <c r="F59" s="14"/>
      <c r="G59" s="14"/>
      <c r="H59" s="15"/>
    </row>
    <row r="60" spans="1:8" ht="16.5" customHeight="1">
      <c r="A60" s="633" t="s">
        <v>47</v>
      </c>
      <c r="B60" s="11">
        <f>SUM(B61+B64)</f>
        <v>20600</v>
      </c>
      <c r="C60" s="12">
        <v>1.0545</v>
      </c>
      <c r="D60" s="11">
        <f>SUM(D61+D64)</f>
        <v>12839</v>
      </c>
      <c r="E60" s="12">
        <f aca="true" t="shared" si="4" ref="E60:E68">SUM(D60/B60)</f>
        <v>0.623252427184466</v>
      </c>
      <c r="F60" s="11">
        <f>SUM(F61+F64)</f>
        <v>1439</v>
      </c>
      <c r="G60" s="11">
        <f>SUM(G61+G64)</f>
        <v>1827</v>
      </c>
      <c r="H60" s="12">
        <f aca="true" t="shared" si="5" ref="H60:H68">SUM(G60/F60)</f>
        <v>1.2696316886726893</v>
      </c>
    </row>
    <row r="61" spans="1:8" ht="13.5" customHeight="1">
      <c r="A61" s="13" t="s">
        <v>48</v>
      </c>
      <c r="B61" s="14">
        <f>SUM(B62+B63)</f>
        <v>600</v>
      </c>
      <c r="C61" s="15">
        <v>1.1</v>
      </c>
      <c r="D61" s="14">
        <f>SUM(D62+D63)</f>
        <v>558</v>
      </c>
      <c r="E61" s="15">
        <f t="shared" si="4"/>
        <v>0.93</v>
      </c>
      <c r="F61" s="14">
        <f>SUM(F62+F63)</f>
        <v>18</v>
      </c>
      <c r="G61" s="14">
        <f>SUM(G62+G63)</f>
        <v>30</v>
      </c>
      <c r="H61" s="15">
        <f t="shared" si="5"/>
        <v>1.6666666666666667</v>
      </c>
    </row>
    <row r="62" spans="1:8" ht="27.75" customHeight="1">
      <c r="A62" s="20" t="s">
        <v>787</v>
      </c>
      <c r="B62" s="14">
        <v>155</v>
      </c>
      <c r="C62" s="15">
        <v>1.4903</v>
      </c>
      <c r="D62" s="14">
        <v>217</v>
      </c>
      <c r="E62" s="15">
        <f t="shared" si="4"/>
        <v>1.4</v>
      </c>
      <c r="F62" s="14">
        <v>7</v>
      </c>
      <c r="G62" s="14">
        <f>SUM(D62-'[6]Sheet6'!D61)</f>
        <v>29</v>
      </c>
      <c r="H62" s="15">
        <f t="shared" si="5"/>
        <v>4.142857142857143</v>
      </c>
    </row>
    <row r="63" spans="1:8" ht="15.75" customHeight="1">
      <c r="A63" s="17" t="s">
        <v>775</v>
      </c>
      <c r="B63" s="14">
        <v>445</v>
      </c>
      <c r="C63" s="15">
        <v>0.964</v>
      </c>
      <c r="D63" s="14">
        <v>341</v>
      </c>
      <c r="E63" s="15">
        <f t="shared" si="4"/>
        <v>0.7662921348314606</v>
      </c>
      <c r="F63" s="14">
        <v>11</v>
      </c>
      <c r="G63" s="14">
        <f>SUM(D63-'[6]Sheet6'!D62)</f>
        <v>1</v>
      </c>
      <c r="H63" s="15">
        <f t="shared" si="5"/>
        <v>0.09090909090909091</v>
      </c>
    </row>
    <row r="64" spans="1:8" ht="16.5" customHeight="1">
      <c r="A64" s="13" t="s">
        <v>788</v>
      </c>
      <c r="B64" s="14">
        <f>SUM(B65+B66)</f>
        <v>20000</v>
      </c>
      <c r="C64" s="15">
        <v>1.0532</v>
      </c>
      <c r="D64" s="14">
        <f>SUM(D65+D66)</f>
        <v>12281</v>
      </c>
      <c r="E64" s="15">
        <f t="shared" si="4"/>
        <v>0.61405</v>
      </c>
      <c r="F64" s="14">
        <f>SUM(F65+F66)</f>
        <v>1421</v>
      </c>
      <c r="G64" s="14">
        <f>SUM(G65+G66)</f>
        <v>1797</v>
      </c>
      <c r="H64" s="15">
        <f t="shared" si="5"/>
        <v>1.2646023926812104</v>
      </c>
    </row>
    <row r="65" spans="1:8" ht="22.5" customHeight="1">
      <c r="A65" s="20" t="s">
        <v>789</v>
      </c>
      <c r="B65" s="14">
        <v>13283</v>
      </c>
      <c r="C65" s="15">
        <v>1.4155</v>
      </c>
      <c r="D65" s="14">
        <v>10915</v>
      </c>
      <c r="E65" s="15">
        <f t="shared" si="4"/>
        <v>0.8217270194986073</v>
      </c>
      <c r="F65" s="14">
        <v>1236</v>
      </c>
      <c r="G65" s="14">
        <f>SUM(D65-'[6]Sheet6'!D64)</f>
        <v>1599</v>
      </c>
      <c r="H65" s="15">
        <f t="shared" si="5"/>
        <v>1.2936893203883495</v>
      </c>
    </row>
    <row r="66" spans="1:8" ht="11.25">
      <c r="A66" s="13" t="s">
        <v>790</v>
      </c>
      <c r="B66" s="14">
        <v>6717</v>
      </c>
      <c r="C66" s="15">
        <v>0.3366</v>
      </c>
      <c r="D66" s="14">
        <v>1366</v>
      </c>
      <c r="E66" s="15">
        <f t="shared" si="4"/>
        <v>0.20336459729045706</v>
      </c>
      <c r="F66" s="14">
        <v>185</v>
      </c>
      <c r="G66" s="14">
        <f>SUM(D66-'[6]Sheet6'!D65)</f>
        <v>198</v>
      </c>
      <c r="H66" s="15">
        <f t="shared" si="5"/>
        <v>1.0702702702702702</v>
      </c>
    </row>
    <row r="67" spans="1:8" ht="15.75" customHeight="1">
      <c r="A67" s="16" t="s">
        <v>50</v>
      </c>
      <c r="B67" s="11">
        <f>SUM(B68)</f>
        <v>60</v>
      </c>
      <c r="C67" s="12">
        <v>1.2167</v>
      </c>
      <c r="D67" s="11">
        <f>SUM(D68)</f>
        <v>76</v>
      </c>
      <c r="E67" s="12">
        <f t="shared" si="4"/>
        <v>1.2666666666666666</v>
      </c>
      <c r="F67" s="11">
        <f>SUM(F68)</f>
        <v>9</v>
      </c>
      <c r="G67" s="11">
        <f>SUM(G68)</f>
        <v>23</v>
      </c>
      <c r="H67" s="12">
        <f t="shared" si="5"/>
        <v>2.5555555555555554</v>
      </c>
    </row>
    <row r="68" spans="1:8" ht="15.75" customHeight="1">
      <c r="A68" s="13" t="s">
        <v>790</v>
      </c>
      <c r="B68" s="14">
        <v>60</v>
      </c>
      <c r="C68" s="15">
        <v>1.2167</v>
      </c>
      <c r="D68" s="14">
        <v>76</v>
      </c>
      <c r="E68" s="15">
        <f t="shared" si="4"/>
        <v>1.2666666666666666</v>
      </c>
      <c r="F68" s="14">
        <v>9</v>
      </c>
      <c r="G68" s="14">
        <f>SUM(D68-'[6]Sheet6'!D67)</f>
        <v>23</v>
      </c>
      <c r="H68" s="15">
        <f t="shared" si="5"/>
        <v>2.5555555555555554</v>
      </c>
    </row>
    <row r="69" spans="1:8" ht="20.25" customHeight="1">
      <c r="A69" s="19" t="s">
        <v>791</v>
      </c>
      <c r="B69" s="11">
        <f>SUM(B70+B71)</f>
        <v>0</v>
      </c>
      <c r="C69" s="12"/>
      <c r="D69" s="11">
        <f>SUM(D70+D71)</f>
        <v>2978</v>
      </c>
      <c r="E69" s="12">
        <v>0</v>
      </c>
      <c r="F69" s="11">
        <v>0</v>
      </c>
      <c r="G69" s="11">
        <f>SUM(G70+G71)</f>
        <v>-248</v>
      </c>
      <c r="H69" s="12">
        <v>0</v>
      </c>
    </row>
    <row r="70" spans="1:8" ht="11.25">
      <c r="A70" s="13" t="s">
        <v>792</v>
      </c>
      <c r="B70" s="14"/>
      <c r="C70" s="630"/>
      <c r="D70" s="14">
        <v>2335</v>
      </c>
      <c r="E70" s="15"/>
      <c r="F70" s="14"/>
      <c r="G70" s="14">
        <f>SUM(D70-'[6]Sheet6'!D69)</f>
        <v>527</v>
      </c>
      <c r="H70" s="635"/>
    </row>
    <row r="71" spans="1:8" ht="11.25">
      <c r="A71" s="13" t="s">
        <v>793</v>
      </c>
      <c r="B71" s="14"/>
      <c r="C71" s="630"/>
      <c r="D71" s="14">
        <v>643</v>
      </c>
      <c r="E71" s="15"/>
      <c r="F71" s="14"/>
      <c r="G71" s="14">
        <f>SUM(D71-'[6]Sheet6'!D70)</f>
        <v>-775</v>
      </c>
      <c r="H71" s="635"/>
    </row>
    <row r="72" spans="1:8" ht="11.25">
      <c r="A72" s="24" t="s">
        <v>794</v>
      </c>
      <c r="B72" s="24"/>
      <c r="C72" s="24"/>
      <c r="D72" s="24"/>
      <c r="E72" s="24"/>
      <c r="F72" s="24"/>
      <c r="G72" s="1"/>
      <c r="H72" s="1"/>
    </row>
    <row r="73" spans="1:8" ht="11.25">
      <c r="A73" s="24" t="s">
        <v>54</v>
      </c>
      <c r="B73" s="24"/>
      <c r="C73" s="24"/>
      <c r="D73" s="24"/>
      <c r="E73" s="24"/>
      <c r="F73" s="24"/>
      <c r="G73" s="1"/>
      <c r="H73" s="1"/>
    </row>
    <row r="74" spans="1:8" ht="14.25">
      <c r="A74" s="636"/>
      <c r="B74" s="24"/>
      <c r="C74" s="24"/>
      <c r="D74" s="24"/>
      <c r="E74" s="24"/>
      <c r="F74" s="24"/>
      <c r="G74" s="1"/>
      <c r="H74" s="1"/>
    </row>
    <row r="75" spans="1:8" ht="14.25">
      <c r="A75" s="636"/>
      <c r="B75" s="24"/>
      <c r="C75" s="24"/>
      <c r="D75" s="24"/>
      <c r="E75" s="24"/>
      <c r="F75" s="24"/>
      <c r="G75" s="1"/>
      <c r="H75" s="1"/>
    </row>
    <row r="76" spans="1:8" ht="14.25">
      <c r="A76" s="636"/>
      <c r="B76" s="24"/>
      <c r="C76" s="24"/>
      <c r="D76" s="24"/>
      <c r="E76" s="24"/>
      <c r="F76" s="24"/>
      <c r="G76" s="1"/>
      <c r="H76" s="1"/>
    </row>
    <row r="77" spans="1:8" ht="14.25">
      <c r="A77" s="636"/>
      <c r="B77" s="24"/>
      <c r="C77" s="24"/>
      <c r="D77" s="24"/>
      <c r="E77" s="24"/>
      <c r="F77" s="24"/>
      <c r="G77" s="1"/>
      <c r="H77" s="1"/>
    </row>
    <row r="78" spans="1:8" ht="14.25">
      <c r="A78" s="636"/>
      <c r="B78" s="24"/>
      <c r="C78" s="24"/>
      <c r="D78" s="24"/>
      <c r="E78" s="24"/>
      <c r="F78" s="24"/>
      <c r="G78" s="1"/>
      <c r="H78" s="1"/>
    </row>
    <row r="79" spans="1:8" ht="14.25">
      <c r="A79" s="636"/>
      <c r="B79" s="24"/>
      <c r="C79" s="24"/>
      <c r="D79" s="24"/>
      <c r="E79" s="24"/>
      <c r="F79" s="24"/>
      <c r="G79" s="1"/>
      <c r="H79" s="1"/>
    </row>
    <row r="80" spans="1:8" ht="14.25">
      <c r="A80" s="636"/>
      <c r="B80" s="24"/>
      <c r="C80" s="24"/>
      <c r="D80" s="24"/>
      <c r="E80" s="24"/>
      <c r="F80" s="24"/>
      <c r="G80" s="1"/>
      <c r="H80" s="1"/>
    </row>
    <row r="81" spans="1:8" ht="14.25">
      <c r="A81" s="636"/>
      <c r="B81" s="24"/>
      <c r="C81" s="24"/>
      <c r="D81" s="24"/>
      <c r="E81" s="24"/>
      <c r="F81" s="24"/>
      <c r="G81" s="1"/>
      <c r="H81" s="1"/>
    </row>
    <row r="82" spans="1:8" ht="14.25">
      <c r="A82" s="636"/>
      <c r="B82" s="24"/>
      <c r="C82" s="24"/>
      <c r="D82" s="24"/>
      <c r="E82" s="24"/>
      <c r="F82" s="24"/>
      <c r="G82" s="1"/>
      <c r="H82" s="1"/>
    </row>
    <row r="83" spans="1:8" ht="12.75">
      <c r="A83" s="25"/>
      <c r="B83" s="24"/>
      <c r="C83" s="24"/>
      <c r="D83" s="24"/>
      <c r="E83" s="24"/>
      <c r="F83" s="24"/>
      <c r="G83" s="1"/>
      <c r="H83" s="1"/>
    </row>
    <row r="84" spans="1:8" ht="12">
      <c r="A84" s="27" t="s">
        <v>795</v>
      </c>
      <c r="B84" s="27"/>
      <c r="C84" s="27" t="s">
        <v>56</v>
      </c>
      <c r="D84" s="27"/>
      <c r="E84" s="1"/>
      <c r="F84" s="1"/>
      <c r="G84" s="1"/>
      <c r="H84" s="1"/>
    </row>
    <row r="85" spans="1:8" ht="12">
      <c r="A85" s="27"/>
      <c r="B85" s="27"/>
      <c r="C85" s="27"/>
      <c r="D85" s="27"/>
      <c r="E85" s="1"/>
      <c r="F85" s="1"/>
      <c r="G85" s="1"/>
      <c r="H85" s="1"/>
    </row>
    <row r="100" ht="12">
      <c r="A100" s="27" t="s">
        <v>57</v>
      </c>
    </row>
    <row r="101" ht="12">
      <c r="A101" s="27" t="s">
        <v>796</v>
      </c>
    </row>
  </sheetData>
  <printOptions/>
  <pageMargins left="0.5" right="0.45" top="0.5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selection activeCell="A16" sqref="A16"/>
    </sheetView>
  </sheetViews>
  <sheetFormatPr defaultColWidth="9.33203125" defaultRowHeight="11.25"/>
  <cols>
    <col min="1" max="1" width="40.33203125" style="0" customWidth="1"/>
    <col min="2" max="2" width="10.66015625" style="0" customWidth="1"/>
    <col min="3" max="3" width="10.33203125" style="0" customWidth="1"/>
    <col min="4" max="4" width="12.33203125" style="0" customWidth="1"/>
    <col min="5" max="5" width="9.83203125" style="0" customWidth="1"/>
    <col min="6" max="6" width="12.33203125" style="0" customWidth="1"/>
    <col min="7" max="7" width="10" style="0" customWidth="1"/>
    <col min="8" max="8" width="11.66015625" style="0" customWidth="1"/>
    <col min="9" max="9" width="12.5" style="0" customWidth="1"/>
  </cols>
  <sheetData>
    <row r="1" spans="1:9" ht="12.75">
      <c r="A1" s="1"/>
      <c r="B1" s="1"/>
      <c r="C1" s="1"/>
      <c r="D1" s="1"/>
      <c r="E1" s="2"/>
      <c r="F1" s="2"/>
      <c r="G1" s="1"/>
      <c r="H1" s="1"/>
      <c r="I1" s="1"/>
    </row>
    <row r="2" spans="1:9" ht="12.75">
      <c r="A2" s="1"/>
      <c r="B2" s="2" t="s">
        <v>0</v>
      </c>
      <c r="C2" s="1"/>
      <c r="D2" s="1"/>
      <c r="E2" s="2"/>
      <c r="F2" s="2"/>
      <c r="G2" s="1"/>
      <c r="H2" s="2"/>
      <c r="I2" s="2" t="s">
        <v>1</v>
      </c>
    </row>
    <row r="3" spans="1:9" ht="20.25">
      <c r="A3" s="3" t="s">
        <v>2</v>
      </c>
      <c r="B3" s="4"/>
      <c r="C3" s="4"/>
      <c r="D3" s="4"/>
      <c r="E3" s="4"/>
      <c r="F3" s="4"/>
      <c r="G3" s="5"/>
      <c r="H3" s="1"/>
      <c r="I3" s="1"/>
    </row>
    <row r="4" spans="1:9" ht="15.75">
      <c r="A4" s="6" t="s">
        <v>3</v>
      </c>
      <c r="B4" s="1"/>
      <c r="C4" s="1"/>
      <c r="D4" s="1"/>
      <c r="E4" s="1"/>
      <c r="F4" s="7"/>
      <c r="G4" s="1"/>
      <c r="H4" s="1"/>
      <c r="I4" s="1"/>
    </row>
    <row r="5" spans="1:9" ht="15.75">
      <c r="A5" s="6"/>
      <c r="B5" s="1"/>
      <c r="C5" s="1"/>
      <c r="D5" s="1"/>
      <c r="E5" s="1"/>
      <c r="F5" s="7"/>
      <c r="G5" s="1"/>
      <c r="H5" s="1"/>
      <c r="I5" s="1" t="s">
        <v>4</v>
      </c>
    </row>
    <row r="6" spans="1:9" ht="79.5" customHeight="1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</row>
    <row r="7" spans="1:9" ht="11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9">
        <v>7</v>
      </c>
      <c r="H7" s="9">
        <v>8</v>
      </c>
      <c r="I7" s="9">
        <v>9</v>
      </c>
    </row>
    <row r="8" spans="1:9" ht="18.75" customHeight="1">
      <c r="A8" s="10" t="s">
        <v>14</v>
      </c>
      <c r="B8" s="11">
        <f>SUM(B9+B10)</f>
        <v>701983</v>
      </c>
      <c r="C8" s="11">
        <f>SUM(C9+C10)</f>
        <v>362592</v>
      </c>
      <c r="D8" s="11">
        <f>SUM(D9+D10)</f>
        <v>344084</v>
      </c>
      <c r="E8" s="12">
        <f aca="true" t="shared" si="0" ref="E8:E26">SUM(D8/B8)</f>
        <v>0.4901600181200969</v>
      </c>
      <c r="F8" s="12">
        <f aca="true" t="shared" si="1" ref="F8:F26">SUM(D8/C8)</f>
        <v>0.9489564027888094</v>
      </c>
      <c r="G8" s="11">
        <f>SUM(G9+G10)</f>
        <v>57143</v>
      </c>
      <c r="H8" s="11">
        <f>SUM(H9+H10)</f>
        <v>55061</v>
      </c>
      <c r="I8" s="12">
        <f aca="true" t="shared" si="2" ref="I8:I13">SUM(H8/G8)</f>
        <v>0.9635650910872723</v>
      </c>
    </row>
    <row r="9" spans="1:9" ht="11.25">
      <c r="A9" s="13" t="s">
        <v>15</v>
      </c>
      <c r="B9" s="14">
        <f>SUM(B13+B16+B32+B35+B39+B42+B48+B50+B54+B58+B60+B63+B67+B71+B74+B77+B80)</f>
        <v>664639</v>
      </c>
      <c r="C9" s="14">
        <f>SUM(C13+C16+C32+C35+C39+C42+C48+C50+C54+C58+C60+C63+C67+C71+C74+C77+C80)</f>
        <v>342019</v>
      </c>
      <c r="D9" s="14">
        <f>SUM(D13+D16+D32+D35+D39+D42+D48+D50+D54+D58+D60+D63+D67+D71+D74+D77+D80)</f>
        <v>333045</v>
      </c>
      <c r="E9" s="15">
        <f t="shared" si="0"/>
        <v>0.501091570010186</v>
      </c>
      <c r="F9" s="15">
        <f t="shared" si="1"/>
        <v>0.9737616916019286</v>
      </c>
      <c r="G9" s="14">
        <f>SUM(G13+G16+G32+G35+G39+G42+G48+G50+G54+G58+G60+G63+G67+G71+G74+G77+G80)</f>
        <v>53942</v>
      </c>
      <c r="H9" s="14">
        <f>SUM(H13+H16+H32+H35+H39+H42+H48+H50+H54+H58+H60+H63+H67+H71+H74+H77+H80)</f>
        <v>52153</v>
      </c>
      <c r="I9" s="15">
        <f t="shared" si="2"/>
        <v>0.9668347484335027</v>
      </c>
    </row>
    <row r="10" spans="1:9" ht="11.25">
      <c r="A10" s="13" t="s">
        <v>16</v>
      </c>
      <c r="B10" s="14">
        <f>SUM(B14+B17+B33+B36+B40+B43+B45+B51+B64+B68+B72+B75+B81)</f>
        <v>37344</v>
      </c>
      <c r="C10" s="14">
        <f>SUM(C14+C17+C33+C36+C40+C43+C45+C51+C64+C68+C72+C75+C81)</f>
        <v>20573</v>
      </c>
      <c r="D10" s="14">
        <f>SUM(D14+D17+D33+D36+D40+D43+D45+D51+D64+D68+D72+D75+D81)</f>
        <v>11039</v>
      </c>
      <c r="E10" s="15">
        <f t="shared" si="0"/>
        <v>0.2956030419880034</v>
      </c>
      <c r="F10" s="15">
        <f t="shared" si="1"/>
        <v>0.536577067029602</v>
      </c>
      <c r="G10" s="14">
        <f>SUM(G14+G17+G33+G36+G40+G43+G45+G51+G64+G68+G72+G75+G81)</f>
        <v>3201</v>
      </c>
      <c r="H10" s="14">
        <f>SUM(H14+H17+H33+H36+H40+H43+H45+H51+H64+H68+H72+H75+H81)</f>
        <v>2908</v>
      </c>
      <c r="I10" s="15">
        <f t="shared" si="2"/>
        <v>0.908466104342393</v>
      </c>
    </row>
    <row r="11" spans="1:9" ht="17.25" customHeight="1">
      <c r="A11" s="16" t="s">
        <v>17</v>
      </c>
      <c r="B11" s="11">
        <f>SUM(B12+B15)</f>
        <v>537831</v>
      </c>
      <c r="C11" s="11">
        <f>SUM(C12+C15)</f>
        <v>292449</v>
      </c>
      <c r="D11" s="11">
        <f>SUM(D12+D15)</f>
        <v>288106</v>
      </c>
      <c r="E11" s="12">
        <f t="shared" si="0"/>
        <v>0.5356812827821379</v>
      </c>
      <c r="F11" s="12">
        <f t="shared" si="1"/>
        <v>0.9851495474424601</v>
      </c>
      <c r="G11" s="11">
        <f>SUM(G12+G15)</f>
        <v>45849</v>
      </c>
      <c r="H11" s="11">
        <f>SUM(H12+H15)</f>
        <v>44780</v>
      </c>
      <c r="I11" s="12">
        <f t="shared" si="2"/>
        <v>0.976684333355144</v>
      </c>
    </row>
    <row r="12" spans="1:9" ht="11.25">
      <c r="A12" s="13" t="s">
        <v>18</v>
      </c>
      <c r="B12" s="14">
        <f>SUM(B13+B14)</f>
        <v>81486</v>
      </c>
      <c r="C12" s="14">
        <f>SUM(C13+C14)</f>
        <v>47209</v>
      </c>
      <c r="D12" s="14">
        <f>SUM(D13+D14)</f>
        <v>42865</v>
      </c>
      <c r="E12" s="15">
        <f t="shared" si="0"/>
        <v>0.5260412831652063</v>
      </c>
      <c r="F12" s="15">
        <f t="shared" si="1"/>
        <v>0.907983647185918</v>
      </c>
      <c r="G12" s="14">
        <f>SUM(G13+G14)</f>
        <v>5252</v>
      </c>
      <c r="H12" s="14">
        <f>SUM(H13+H14)</f>
        <v>4576</v>
      </c>
      <c r="I12" s="15">
        <f t="shared" si="2"/>
        <v>0.8712871287128713</v>
      </c>
    </row>
    <row r="13" spans="1:9" ht="11.25">
      <c r="A13" s="13" t="s">
        <v>15</v>
      </c>
      <c r="B13" s="14">
        <v>79266</v>
      </c>
      <c r="C13" s="14">
        <v>45019</v>
      </c>
      <c r="D13" s="14">
        <v>42442</v>
      </c>
      <c r="E13" s="15">
        <f t="shared" si="0"/>
        <v>0.5354376403502132</v>
      </c>
      <c r="F13" s="15">
        <f t="shared" si="1"/>
        <v>0.9427575023878807</v>
      </c>
      <c r="G13" s="14">
        <v>5217</v>
      </c>
      <c r="H13" s="14">
        <f>SUM(D13-'[1]Sheet6'!D13)</f>
        <v>4626</v>
      </c>
      <c r="I13" s="15">
        <f t="shared" si="2"/>
        <v>0.8867165037377803</v>
      </c>
    </row>
    <row r="14" spans="1:9" ht="11.25">
      <c r="A14" s="13" t="s">
        <v>16</v>
      </c>
      <c r="B14" s="14">
        <v>2220</v>
      </c>
      <c r="C14" s="14">
        <v>2190</v>
      </c>
      <c r="D14" s="14">
        <v>423</v>
      </c>
      <c r="E14" s="15">
        <f t="shared" si="0"/>
        <v>0.19054054054054054</v>
      </c>
      <c r="F14" s="15">
        <f t="shared" si="1"/>
        <v>0.19315068493150686</v>
      </c>
      <c r="G14" s="14">
        <v>35</v>
      </c>
      <c r="H14" s="14">
        <f>SUM(D14-'[1]Sheet6'!D14)</f>
        <v>-50</v>
      </c>
      <c r="I14" s="15">
        <v>0</v>
      </c>
    </row>
    <row r="15" spans="1:9" ht="11.25">
      <c r="A15" s="13" t="s">
        <v>19</v>
      </c>
      <c r="B15" s="14">
        <f>SUM(B16+B17)</f>
        <v>456345</v>
      </c>
      <c r="C15" s="14">
        <f>SUM(C16+C17)</f>
        <v>245240</v>
      </c>
      <c r="D15" s="14">
        <f>SUM(D16+D17)</f>
        <v>245241</v>
      </c>
      <c r="E15" s="15">
        <f t="shared" si="0"/>
        <v>0.5374026230154817</v>
      </c>
      <c r="F15" s="15">
        <f t="shared" si="1"/>
        <v>1.000004077638232</v>
      </c>
      <c r="G15" s="14">
        <f>SUM(G16+G17)</f>
        <v>40597</v>
      </c>
      <c r="H15" s="14">
        <f>SUM(H16+H17)</f>
        <v>40204</v>
      </c>
      <c r="I15" s="15">
        <f>SUM(H15/G15)</f>
        <v>0.9903194817351035</v>
      </c>
    </row>
    <row r="16" spans="1:9" ht="11.25">
      <c r="A16" s="13" t="s">
        <v>15</v>
      </c>
      <c r="B16" s="14">
        <f>SUM(B19+B21+B24+B26+B28)</f>
        <v>448468</v>
      </c>
      <c r="C16" s="14">
        <f>SUM(C19+C21+C24+C26+C28)</f>
        <v>245233</v>
      </c>
      <c r="D16" s="14">
        <f>SUM(D19+D21+D24+D26+D28)</f>
        <v>244582</v>
      </c>
      <c r="E16" s="15">
        <f t="shared" si="0"/>
        <v>0.5453722450654227</v>
      </c>
      <c r="F16" s="15">
        <f t="shared" si="1"/>
        <v>0.9973453817389992</v>
      </c>
      <c r="G16" s="14">
        <f>SUM(G19+G21+G24+G26+G28)</f>
        <v>40595</v>
      </c>
      <c r="H16" s="14">
        <f>SUM(H19+H21+H24+H26+H28)</f>
        <v>40196</v>
      </c>
      <c r="I16" s="15">
        <f>SUM(H16/G16)</f>
        <v>0.9901712033501663</v>
      </c>
    </row>
    <row r="17" spans="1:9" ht="11.25">
      <c r="A17" s="13" t="s">
        <v>16</v>
      </c>
      <c r="B17" s="14">
        <f>SUM(B22+B29)</f>
        <v>7877</v>
      </c>
      <c r="C17" s="14">
        <f>SUM(C22+C29)</f>
        <v>7</v>
      </c>
      <c r="D17" s="14">
        <f>SUM(D22+D29)</f>
        <v>659</v>
      </c>
      <c r="E17" s="15">
        <f t="shared" si="0"/>
        <v>0.0836612923701917</v>
      </c>
      <c r="F17" s="15">
        <f t="shared" si="1"/>
        <v>94.14285714285714</v>
      </c>
      <c r="G17" s="14">
        <f>SUM(G22+G29)</f>
        <v>2</v>
      </c>
      <c r="H17" s="14">
        <f>SUM(H22+H29)</f>
        <v>8</v>
      </c>
      <c r="I17" s="15">
        <v>0</v>
      </c>
    </row>
    <row r="18" spans="1:9" ht="11.25">
      <c r="A18" s="13" t="s">
        <v>20</v>
      </c>
      <c r="B18" s="14">
        <f>SUM(B19)</f>
        <v>343995</v>
      </c>
      <c r="C18" s="14">
        <f>SUM(C19)</f>
        <v>192076</v>
      </c>
      <c r="D18" s="14">
        <f>SUM(D19)</f>
        <v>191166</v>
      </c>
      <c r="E18" s="15">
        <f t="shared" si="0"/>
        <v>0.5557231936510705</v>
      </c>
      <c r="F18" s="15">
        <f t="shared" si="1"/>
        <v>0.995262292009413</v>
      </c>
      <c r="G18" s="14">
        <f>SUM(G19)</f>
        <v>31976</v>
      </c>
      <c r="H18" s="14">
        <f>SUM(H19)</f>
        <v>31609</v>
      </c>
      <c r="I18" s="15">
        <f>SUM(H18/G18)</f>
        <v>0.9885226419814861</v>
      </c>
    </row>
    <row r="19" spans="1:9" ht="11.25">
      <c r="A19" s="13" t="s">
        <v>15</v>
      </c>
      <c r="B19" s="14">
        <v>343995</v>
      </c>
      <c r="C19" s="14">
        <v>192076</v>
      </c>
      <c r="D19" s="14">
        <v>191166</v>
      </c>
      <c r="E19" s="15">
        <f t="shared" si="0"/>
        <v>0.5557231936510705</v>
      </c>
      <c r="F19" s="15">
        <f t="shared" si="1"/>
        <v>0.995262292009413</v>
      </c>
      <c r="G19" s="14">
        <v>31976</v>
      </c>
      <c r="H19" s="14">
        <f>SUM(D19-'[1]Sheet6'!D19)</f>
        <v>31609</v>
      </c>
      <c r="I19" s="15">
        <f>SUM(H19/G19)</f>
        <v>0.9885226419814861</v>
      </c>
    </row>
    <row r="20" spans="1:9" ht="11.25">
      <c r="A20" s="13" t="s">
        <v>21</v>
      </c>
      <c r="B20" s="14">
        <f>SUM(B21+B22)</f>
        <v>29032</v>
      </c>
      <c r="C20" s="14">
        <f>SUM(C21+C22)</f>
        <v>13086</v>
      </c>
      <c r="D20" s="14">
        <f>SUM(D21+D22)</f>
        <v>9703</v>
      </c>
      <c r="E20" s="15">
        <f t="shared" si="0"/>
        <v>0.3342174152659135</v>
      </c>
      <c r="F20" s="15">
        <f t="shared" si="1"/>
        <v>0.741479443680269</v>
      </c>
      <c r="G20" s="14">
        <f>SUM(G21+G22)</f>
        <v>2503</v>
      </c>
      <c r="H20" s="14">
        <f>SUM(H21+H22)</f>
        <v>1849</v>
      </c>
      <c r="I20" s="15">
        <f>SUM(H20/G20)</f>
        <v>0.738713543747503</v>
      </c>
    </row>
    <row r="21" spans="1:9" ht="11.25">
      <c r="A21" s="13" t="s">
        <v>15</v>
      </c>
      <c r="B21" s="14">
        <v>29007</v>
      </c>
      <c r="C21" s="14">
        <v>13079</v>
      </c>
      <c r="D21" s="14">
        <v>9698</v>
      </c>
      <c r="E21" s="15">
        <f t="shared" si="0"/>
        <v>0.3343330920122729</v>
      </c>
      <c r="F21" s="15">
        <f t="shared" si="1"/>
        <v>0.7414939980120804</v>
      </c>
      <c r="G21" s="14">
        <v>2501</v>
      </c>
      <c r="H21" s="14">
        <f>SUM(D21-'[1]Sheet6'!D21)</f>
        <v>1849</v>
      </c>
      <c r="I21" s="15">
        <f>SUM(H21/G21)</f>
        <v>0.7393042782886845</v>
      </c>
    </row>
    <row r="22" spans="1:9" ht="11.25">
      <c r="A22" s="13" t="s">
        <v>16</v>
      </c>
      <c r="B22" s="14">
        <v>25</v>
      </c>
      <c r="C22" s="14">
        <v>7</v>
      </c>
      <c r="D22" s="14">
        <v>5</v>
      </c>
      <c r="E22" s="15">
        <f t="shared" si="0"/>
        <v>0.2</v>
      </c>
      <c r="F22" s="15">
        <f t="shared" si="1"/>
        <v>0.7142857142857143</v>
      </c>
      <c r="G22" s="14">
        <v>2</v>
      </c>
      <c r="H22" s="14">
        <f>SUM(D22-'[1]Sheet6'!D22)</f>
        <v>0</v>
      </c>
      <c r="I22" s="15">
        <v>0</v>
      </c>
    </row>
    <row r="23" spans="1:9" ht="11.25">
      <c r="A23" s="13" t="s">
        <v>22</v>
      </c>
      <c r="B23" s="14">
        <f>SUM(B24)</f>
        <v>1013</v>
      </c>
      <c r="C23" s="14">
        <f>SUM(C24)</f>
        <v>543</v>
      </c>
      <c r="D23" s="14">
        <f>SUM(D24)</f>
        <v>187</v>
      </c>
      <c r="E23" s="15">
        <f t="shared" si="0"/>
        <v>0.18460019743336623</v>
      </c>
      <c r="F23" s="15">
        <f t="shared" si="1"/>
        <v>0.3443830570902394</v>
      </c>
      <c r="G23" s="14">
        <f>SUM(G24)</f>
        <v>92</v>
      </c>
      <c r="H23" s="14">
        <f>SUM(H24)</f>
        <v>32</v>
      </c>
      <c r="I23" s="15">
        <f>SUM(H23/G23)</f>
        <v>0.34782608695652173</v>
      </c>
    </row>
    <row r="24" spans="1:9" ht="11.25">
      <c r="A24" s="13" t="s">
        <v>15</v>
      </c>
      <c r="B24" s="14">
        <v>1013</v>
      </c>
      <c r="C24" s="14">
        <v>543</v>
      </c>
      <c r="D24" s="14">
        <v>187</v>
      </c>
      <c r="E24" s="15">
        <f t="shared" si="0"/>
        <v>0.18460019743336623</v>
      </c>
      <c r="F24" s="15">
        <f t="shared" si="1"/>
        <v>0.3443830570902394</v>
      </c>
      <c r="G24" s="14">
        <v>92</v>
      </c>
      <c r="H24" s="14">
        <f>SUM(D24-'[1]Sheet6'!D24)</f>
        <v>32</v>
      </c>
      <c r="I24" s="15">
        <f>SUM(H24/G24)</f>
        <v>0.34782608695652173</v>
      </c>
    </row>
    <row r="25" spans="1:9" ht="22.5">
      <c r="A25" s="17" t="s">
        <v>23</v>
      </c>
      <c r="B25" s="14">
        <f>SUM(B26)</f>
        <v>66824</v>
      </c>
      <c r="C25" s="14">
        <f>SUM(C26)</f>
        <v>39535</v>
      </c>
      <c r="D25" s="14">
        <f>SUM(D26)</f>
        <v>39534</v>
      </c>
      <c r="E25" s="15">
        <f t="shared" si="0"/>
        <v>0.5916137914521729</v>
      </c>
      <c r="F25" s="15">
        <f t="shared" si="1"/>
        <v>0.9999747059567472</v>
      </c>
      <c r="G25" s="14">
        <f>SUM(G26)</f>
        <v>6026</v>
      </c>
      <c r="H25" s="14">
        <f>SUM(H26)</f>
        <v>6029</v>
      </c>
      <c r="I25" s="15">
        <f>SUM(H25/G25)</f>
        <v>1.0004978426817126</v>
      </c>
    </row>
    <row r="26" spans="1:9" ht="11.25">
      <c r="A26" s="13" t="s">
        <v>15</v>
      </c>
      <c r="B26" s="14">
        <v>66824</v>
      </c>
      <c r="C26" s="14">
        <v>39535</v>
      </c>
      <c r="D26" s="14">
        <v>39534</v>
      </c>
      <c r="E26" s="15">
        <f t="shared" si="0"/>
        <v>0.5916137914521729</v>
      </c>
      <c r="F26" s="15">
        <f t="shared" si="1"/>
        <v>0.9999747059567472</v>
      </c>
      <c r="G26" s="14">
        <v>6026</v>
      </c>
      <c r="H26" s="14">
        <f>SUM(D26-'[1]Sheet6'!D26)</f>
        <v>6029</v>
      </c>
      <c r="I26" s="15">
        <f>SUM(H26/G26)</f>
        <v>1.0004978426817126</v>
      </c>
    </row>
    <row r="27" spans="1:9" ht="11.25">
      <c r="A27" s="18" t="s">
        <v>24</v>
      </c>
      <c r="B27" s="14">
        <f>SUM(B28+B29)</f>
        <v>15481</v>
      </c>
      <c r="C27" s="14"/>
      <c r="D27" s="14">
        <f>SUM(D28+D29)</f>
        <v>4651</v>
      </c>
      <c r="E27" s="15"/>
      <c r="F27" s="15"/>
      <c r="G27" s="14"/>
      <c r="H27" s="14">
        <f>SUM(H28+H29)</f>
        <v>685</v>
      </c>
      <c r="I27" s="15"/>
    </row>
    <row r="28" spans="1:9" ht="11.25">
      <c r="A28" s="13" t="s">
        <v>15</v>
      </c>
      <c r="B28" s="14">
        <v>7629</v>
      </c>
      <c r="C28" s="14"/>
      <c r="D28" s="14">
        <v>3997</v>
      </c>
      <c r="E28" s="15"/>
      <c r="F28" s="15"/>
      <c r="G28" s="14"/>
      <c r="H28" s="14">
        <v>677</v>
      </c>
      <c r="I28" s="15"/>
    </row>
    <row r="29" spans="1:9" ht="11.25">
      <c r="A29" s="13" t="s">
        <v>16</v>
      </c>
      <c r="B29" s="14">
        <v>7852</v>
      </c>
      <c r="C29" s="14"/>
      <c r="D29" s="14">
        <v>654</v>
      </c>
      <c r="E29" s="15"/>
      <c r="F29" s="15"/>
      <c r="G29" s="14"/>
      <c r="H29" s="14">
        <v>8</v>
      </c>
      <c r="I29" s="15"/>
    </row>
    <row r="30" spans="1:9" ht="25.5">
      <c r="A30" s="19" t="s">
        <v>25</v>
      </c>
      <c r="B30" s="11">
        <f>SUM(B31+B34)</f>
        <v>13038</v>
      </c>
      <c r="C30" s="11">
        <f>SUM(C31+C34)</f>
        <v>6420</v>
      </c>
      <c r="D30" s="11">
        <f>SUM(D31+D34)</f>
        <v>4515</v>
      </c>
      <c r="E30" s="12">
        <f aca="true" t="shared" si="3" ref="E30:E54">SUM(D30/B30)</f>
        <v>0.34629544408651636</v>
      </c>
      <c r="F30" s="12">
        <f>SUM(D30/C30)</f>
        <v>0.7032710280373832</v>
      </c>
      <c r="G30" s="11">
        <f>SUM(G31+G34)</f>
        <v>878</v>
      </c>
      <c r="H30" s="11">
        <f>SUM(H31+H34)</f>
        <v>690</v>
      </c>
      <c r="I30" s="12">
        <f aca="true" t="shared" si="4" ref="I30:I54">SUM(H30/G30)</f>
        <v>0.785876993166287</v>
      </c>
    </row>
    <row r="31" spans="1:9" ht="11.25">
      <c r="A31" s="13" t="s">
        <v>26</v>
      </c>
      <c r="B31" s="14">
        <f>SUM(B32+B33)</f>
        <v>11522</v>
      </c>
      <c r="C31" s="14">
        <f>SUM(C32+C33)</f>
        <v>4956</v>
      </c>
      <c r="D31" s="14">
        <f>SUM(D32+D33)</f>
        <v>3632</v>
      </c>
      <c r="E31" s="15">
        <f t="shared" si="3"/>
        <v>0.31522305155354974</v>
      </c>
      <c r="F31" s="15">
        <v>0</v>
      </c>
      <c r="G31" s="14">
        <f>SUM(G32+G33)</f>
        <v>708</v>
      </c>
      <c r="H31" s="14">
        <f>SUM(H32+H33)</f>
        <v>633</v>
      </c>
      <c r="I31" s="15">
        <f t="shared" si="4"/>
        <v>0.8940677966101694</v>
      </c>
    </row>
    <row r="32" spans="1:9" ht="11.25">
      <c r="A32" s="13" t="s">
        <v>15</v>
      </c>
      <c r="B32" s="14">
        <v>10116</v>
      </c>
      <c r="C32" s="14">
        <v>4931</v>
      </c>
      <c r="D32" s="14">
        <v>3202</v>
      </c>
      <c r="E32" s="15">
        <f t="shared" si="3"/>
        <v>0.3165282720442863</v>
      </c>
      <c r="F32" s="15">
        <f aca="true" t="shared" si="5" ref="F32:F54">SUM(D32/C32)</f>
        <v>0.6493611843439464</v>
      </c>
      <c r="G32" s="14">
        <v>703</v>
      </c>
      <c r="H32" s="14">
        <f>SUM(D32-'[1]Sheet6'!D29)</f>
        <v>567</v>
      </c>
      <c r="I32" s="15">
        <f t="shared" si="4"/>
        <v>0.8065433854907539</v>
      </c>
    </row>
    <row r="33" spans="1:9" ht="11.25">
      <c r="A33" s="13" t="s">
        <v>16</v>
      </c>
      <c r="B33" s="14">
        <v>1406</v>
      </c>
      <c r="C33" s="14">
        <v>25</v>
      </c>
      <c r="D33" s="14">
        <v>430</v>
      </c>
      <c r="E33" s="15">
        <f t="shared" si="3"/>
        <v>0.3058321479374111</v>
      </c>
      <c r="F33" s="15">
        <f t="shared" si="5"/>
        <v>17.2</v>
      </c>
      <c r="G33" s="14">
        <v>5</v>
      </c>
      <c r="H33" s="14">
        <f>SUM(D33-'[1]Sheet6'!D30)</f>
        <v>66</v>
      </c>
      <c r="I33" s="15">
        <f t="shared" si="4"/>
        <v>13.2</v>
      </c>
    </row>
    <row r="34" spans="1:9" ht="11.25">
      <c r="A34" s="13" t="s">
        <v>27</v>
      </c>
      <c r="B34" s="14">
        <f>SUM(B35+B36)</f>
        <v>1516</v>
      </c>
      <c r="C34" s="14">
        <f>SUM(C35+C36)</f>
        <v>1464</v>
      </c>
      <c r="D34" s="14">
        <f>SUM(D35+D36)</f>
        <v>883</v>
      </c>
      <c r="E34" s="15">
        <f t="shared" si="3"/>
        <v>0.5824538258575198</v>
      </c>
      <c r="F34" s="15">
        <f t="shared" si="5"/>
        <v>0.6031420765027322</v>
      </c>
      <c r="G34" s="14">
        <f>SUM(G35+G36)</f>
        <v>170</v>
      </c>
      <c r="H34" s="14">
        <f>SUM(H35+H36)</f>
        <v>57</v>
      </c>
      <c r="I34" s="15">
        <f t="shared" si="4"/>
        <v>0.3352941176470588</v>
      </c>
    </row>
    <row r="35" spans="1:9" ht="11.25">
      <c r="A35" s="13" t="s">
        <v>15</v>
      </c>
      <c r="B35" s="14">
        <v>37</v>
      </c>
      <c r="C35" s="14">
        <v>27</v>
      </c>
      <c r="D35" s="14">
        <v>8</v>
      </c>
      <c r="E35" s="15">
        <f t="shared" si="3"/>
        <v>0.21621621621621623</v>
      </c>
      <c r="F35" s="15">
        <f t="shared" si="5"/>
        <v>0.2962962962962963</v>
      </c>
      <c r="G35" s="14">
        <v>4</v>
      </c>
      <c r="H35" s="14">
        <f>SUM(D35-'[1]Sheet6'!D32)</f>
        <v>1</v>
      </c>
      <c r="I35" s="15">
        <f t="shared" si="4"/>
        <v>0.25</v>
      </c>
    </row>
    <row r="36" spans="1:9" ht="11.25">
      <c r="A36" s="13" t="s">
        <v>16</v>
      </c>
      <c r="B36" s="14">
        <v>1479</v>
      </c>
      <c r="C36" s="14">
        <v>1437</v>
      </c>
      <c r="D36" s="14">
        <v>875</v>
      </c>
      <c r="E36" s="15">
        <f t="shared" si="3"/>
        <v>0.5916159567275185</v>
      </c>
      <c r="F36" s="15">
        <f t="shared" si="5"/>
        <v>0.6089074460681977</v>
      </c>
      <c r="G36" s="14">
        <v>166</v>
      </c>
      <c r="H36" s="14">
        <f>SUM(D36-'[1]Sheet6'!D33)</f>
        <v>56</v>
      </c>
      <c r="I36" s="15">
        <f t="shared" si="4"/>
        <v>0.3373493975903614</v>
      </c>
    </row>
    <row r="37" spans="1:9" ht="15.75" customHeight="1">
      <c r="A37" s="16" t="s">
        <v>28</v>
      </c>
      <c r="B37" s="11">
        <f>SUM(B38+B41+B44)</f>
        <v>69019</v>
      </c>
      <c r="C37" s="11">
        <f>SUM(C38+C41+C44)</f>
        <v>40970</v>
      </c>
      <c r="D37" s="11">
        <f>SUM(D38+D41+D44)</f>
        <v>31597</v>
      </c>
      <c r="E37" s="12">
        <f t="shared" si="3"/>
        <v>0.45780147495617146</v>
      </c>
      <c r="F37" s="12">
        <f t="shared" si="5"/>
        <v>0.771222845984867</v>
      </c>
      <c r="G37" s="11">
        <f>SUM(G38+G41+G44)</f>
        <v>7196</v>
      </c>
      <c r="H37" s="11">
        <f>SUM(H38+H41+H44)</f>
        <v>6296</v>
      </c>
      <c r="I37" s="12">
        <f t="shared" si="4"/>
        <v>0.8749305169538633</v>
      </c>
    </row>
    <row r="38" spans="1:9" ht="11.25">
      <c r="A38" s="13" t="s">
        <v>29</v>
      </c>
      <c r="B38" s="14">
        <f>SUM(B39+B40)</f>
        <v>65821</v>
      </c>
      <c r="C38" s="14">
        <f>SUM(C39+C40)</f>
        <v>39356</v>
      </c>
      <c r="D38" s="14">
        <f>SUM(D39+D40)</f>
        <v>30740</v>
      </c>
      <c r="E38" s="15">
        <f t="shared" si="3"/>
        <v>0.46702420200240047</v>
      </c>
      <c r="F38" s="15">
        <f t="shared" si="5"/>
        <v>0.7810753125317613</v>
      </c>
      <c r="G38" s="14">
        <f>SUM(G39+G40)</f>
        <v>6894</v>
      </c>
      <c r="H38" s="14">
        <f>SUM(H39+H40)</f>
        <v>6081</v>
      </c>
      <c r="I38" s="15">
        <f t="shared" si="4"/>
        <v>0.88207136640557</v>
      </c>
    </row>
    <row r="39" spans="1:9" ht="11.25">
      <c r="A39" s="13" t="s">
        <v>15</v>
      </c>
      <c r="B39" s="14">
        <v>47070</v>
      </c>
      <c r="C39" s="14">
        <v>26184</v>
      </c>
      <c r="D39" s="14">
        <v>24812</v>
      </c>
      <c r="E39" s="15">
        <f t="shared" si="3"/>
        <v>0.5271298066709157</v>
      </c>
      <c r="F39" s="15">
        <f t="shared" si="5"/>
        <v>0.9476015887564925</v>
      </c>
      <c r="G39" s="14">
        <v>4280</v>
      </c>
      <c r="H39" s="14">
        <f>SUM(D39-'[1]Sheet6'!D36)</f>
        <v>3522</v>
      </c>
      <c r="I39" s="15">
        <f t="shared" si="4"/>
        <v>0.8228971962616822</v>
      </c>
    </row>
    <row r="40" spans="1:9" ht="11.25">
      <c r="A40" s="13" t="s">
        <v>30</v>
      </c>
      <c r="B40" s="14">
        <v>18751</v>
      </c>
      <c r="C40" s="14">
        <v>13172</v>
      </c>
      <c r="D40" s="14">
        <v>5928</v>
      </c>
      <c r="E40" s="15">
        <f t="shared" si="3"/>
        <v>0.31614313903258495</v>
      </c>
      <c r="F40" s="15">
        <f t="shared" si="5"/>
        <v>0.4500455511691467</v>
      </c>
      <c r="G40" s="14">
        <v>2614</v>
      </c>
      <c r="H40" s="14">
        <f>SUM(D40-'[1]Sheet6'!D37)</f>
        <v>2559</v>
      </c>
      <c r="I40" s="15">
        <f t="shared" si="4"/>
        <v>0.9789594491201224</v>
      </c>
    </row>
    <row r="41" spans="1:9" ht="11.25">
      <c r="A41" s="13" t="s">
        <v>31</v>
      </c>
      <c r="B41" s="14">
        <f>SUM(B42+B43)</f>
        <v>1000</v>
      </c>
      <c r="C41" s="14">
        <f>SUM(C42+C43)</f>
        <v>596</v>
      </c>
      <c r="D41" s="14">
        <f>SUM(D42+D43)</f>
        <v>493</v>
      </c>
      <c r="E41" s="15">
        <f t="shared" si="3"/>
        <v>0.493</v>
      </c>
      <c r="F41" s="15">
        <f t="shared" si="5"/>
        <v>0.8271812080536913</v>
      </c>
      <c r="G41" s="14">
        <f>SUM(G42+G43)</f>
        <v>129</v>
      </c>
      <c r="H41" s="14">
        <f>SUM(H42+H43)</f>
        <v>98</v>
      </c>
      <c r="I41" s="15">
        <f t="shared" si="4"/>
        <v>0.7596899224806202</v>
      </c>
    </row>
    <row r="42" spans="1:9" ht="11.25">
      <c r="A42" s="13" t="s">
        <v>15</v>
      </c>
      <c r="B42" s="14">
        <v>488</v>
      </c>
      <c r="C42" s="14">
        <v>354</v>
      </c>
      <c r="D42" s="14">
        <v>287</v>
      </c>
      <c r="E42" s="15">
        <f t="shared" si="3"/>
        <v>0.5881147540983607</v>
      </c>
      <c r="F42" s="15">
        <f t="shared" si="5"/>
        <v>0.8107344632768362</v>
      </c>
      <c r="G42" s="14">
        <v>79</v>
      </c>
      <c r="H42" s="14">
        <f>SUM(D42-'[1]Sheet6'!D39)</f>
        <v>29</v>
      </c>
      <c r="I42" s="15">
        <f t="shared" si="4"/>
        <v>0.3670886075949367</v>
      </c>
    </row>
    <row r="43" spans="1:9" ht="11.25">
      <c r="A43" s="13" t="s">
        <v>16</v>
      </c>
      <c r="B43" s="14">
        <v>512</v>
      </c>
      <c r="C43" s="14">
        <v>242</v>
      </c>
      <c r="D43" s="14">
        <v>206</v>
      </c>
      <c r="E43" s="15">
        <f t="shared" si="3"/>
        <v>0.40234375</v>
      </c>
      <c r="F43" s="15">
        <f t="shared" si="5"/>
        <v>0.8512396694214877</v>
      </c>
      <c r="G43" s="14">
        <v>50</v>
      </c>
      <c r="H43" s="14">
        <f>SUM(D43-'[1]Sheet6'!D40)</f>
        <v>69</v>
      </c>
      <c r="I43" s="15">
        <f t="shared" si="4"/>
        <v>1.38</v>
      </c>
    </row>
    <row r="44" spans="1:9" ht="11.25">
      <c r="A44" s="13" t="s">
        <v>32</v>
      </c>
      <c r="B44" s="14">
        <f>SUM(B45)</f>
        <v>2198</v>
      </c>
      <c r="C44" s="14">
        <f>SUM(C45)</f>
        <v>1018</v>
      </c>
      <c r="D44" s="14">
        <f>SUM(D45)</f>
        <v>364</v>
      </c>
      <c r="E44" s="15">
        <f t="shared" si="3"/>
        <v>0.16560509554140126</v>
      </c>
      <c r="F44" s="15">
        <f t="shared" si="5"/>
        <v>0.3575638506876228</v>
      </c>
      <c r="G44" s="14">
        <f>SUM(G45)</f>
        <v>173</v>
      </c>
      <c r="H44" s="14">
        <f>SUM(H45)</f>
        <v>117</v>
      </c>
      <c r="I44" s="15">
        <f t="shared" si="4"/>
        <v>0.6763005780346821</v>
      </c>
    </row>
    <row r="45" spans="1:9" ht="11.25">
      <c r="A45" s="13" t="s">
        <v>16</v>
      </c>
      <c r="B45" s="14">
        <v>2198</v>
      </c>
      <c r="C45" s="14">
        <v>1018</v>
      </c>
      <c r="D45" s="14">
        <v>364</v>
      </c>
      <c r="E45" s="15">
        <f t="shared" si="3"/>
        <v>0.16560509554140126</v>
      </c>
      <c r="F45" s="15">
        <f t="shared" si="5"/>
        <v>0.3575638506876228</v>
      </c>
      <c r="G45" s="14">
        <v>173</v>
      </c>
      <c r="H45" s="14">
        <f>SUM(D45-'[1]Sheet6'!D42)</f>
        <v>117</v>
      </c>
      <c r="I45" s="15">
        <f t="shared" si="4"/>
        <v>0.6763005780346821</v>
      </c>
    </row>
    <row r="46" spans="1:9" ht="15.75" customHeight="1">
      <c r="A46" s="16" t="s">
        <v>33</v>
      </c>
      <c r="B46" s="11">
        <f>SUM(B47+B49)</f>
        <v>55170</v>
      </c>
      <c r="C46" s="11">
        <f>SUM(C47+C49)</f>
        <v>5530</v>
      </c>
      <c r="D46" s="11">
        <f>SUM(D47+D49)</f>
        <v>4882</v>
      </c>
      <c r="E46" s="12">
        <f t="shared" si="3"/>
        <v>0.08849012144281312</v>
      </c>
      <c r="F46" s="12">
        <f t="shared" si="5"/>
        <v>0.8828209764918625</v>
      </c>
      <c r="G46" s="11">
        <f>SUM(G47+G49)</f>
        <v>1350</v>
      </c>
      <c r="H46" s="11">
        <f>SUM(H47+H49)</f>
        <v>1517</v>
      </c>
      <c r="I46" s="12">
        <f t="shared" si="4"/>
        <v>1.1237037037037036</v>
      </c>
    </row>
    <row r="47" spans="1:9" ht="11.25">
      <c r="A47" s="13" t="s">
        <v>34</v>
      </c>
      <c r="B47" s="14">
        <f>SUM(B48)</f>
        <v>51990</v>
      </c>
      <c r="C47" s="14">
        <f>SUM(C48)</f>
        <v>4350</v>
      </c>
      <c r="D47" s="14">
        <f>SUM(D48)</f>
        <v>3980</v>
      </c>
      <c r="E47" s="15">
        <f t="shared" si="3"/>
        <v>0.07655318330448163</v>
      </c>
      <c r="F47" s="15">
        <f t="shared" si="5"/>
        <v>0.9149425287356322</v>
      </c>
      <c r="G47" s="14">
        <f>SUM(G48)</f>
        <v>1100</v>
      </c>
      <c r="H47" s="14">
        <f>SUM(H48)</f>
        <v>1339</v>
      </c>
      <c r="I47" s="15">
        <f t="shared" si="4"/>
        <v>1.2172727272727273</v>
      </c>
    </row>
    <row r="48" spans="1:9" ht="11.25">
      <c r="A48" s="13" t="s">
        <v>15</v>
      </c>
      <c r="B48" s="14">
        <v>51990</v>
      </c>
      <c r="C48" s="14">
        <v>4350</v>
      </c>
      <c r="D48" s="14">
        <v>3980</v>
      </c>
      <c r="E48" s="15">
        <f t="shared" si="3"/>
        <v>0.07655318330448163</v>
      </c>
      <c r="F48" s="15">
        <f t="shared" si="5"/>
        <v>0.9149425287356322</v>
      </c>
      <c r="G48" s="14">
        <v>1100</v>
      </c>
      <c r="H48" s="14">
        <f>SUM(D48-'[1]Sheet6'!D45)</f>
        <v>1339</v>
      </c>
      <c r="I48" s="15">
        <f t="shared" si="4"/>
        <v>1.2172727272727273</v>
      </c>
    </row>
    <row r="49" spans="1:9" ht="11.25">
      <c r="A49" s="17" t="s">
        <v>35</v>
      </c>
      <c r="B49" s="14">
        <f>SUM(B50+B51)</f>
        <v>3180</v>
      </c>
      <c r="C49" s="14">
        <f>SUM(C50+C51)</f>
        <v>1180</v>
      </c>
      <c r="D49" s="14">
        <f>SUM(D50+D51)</f>
        <v>902</v>
      </c>
      <c r="E49" s="15">
        <f t="shared" si="3"/>
        <v>0.28364779874213836</v>
      </c>
      <c r="F49" s="15">
        <f t="shared" si="5"/>
        <v>0.764406779661017</v>
      </c>
      <c r="G49" s="14">
        <f>SUM(G50+G51)</f>
        <v>250</v>
      </c>
      <c r="H49" s="14">
        <f>SUM(H50+H51)</f>
        <v>178</v>
      </c>
      <c r="I49" s="15">
        <f t="shared" si="4"/>
        <v>0.712</v>
      </c>
    </row>
    <row r="50" spans="1:9" ht="11.25">
      <c r="A50" s="13" t="s">
        <v>15</v>
      </c>
      <c r="B50" s="14">
        <v>2880</v>
      </c>
      <c r="C50" s="14">
        <v>971</v>
      </c>
      <c r="D50" s="14">
        <v>843</v>
      </c>
      <c r="E50" s="15">
        <f t="shared" si="3"/>
        <v>0.29270833333333335</v>
      </c>
      <c r="F50" s="15">
        <f t="shared" si="5"/>
        <v>0.8681771369721936</v>
      </c>
      <c r="G50" s="14">
        <v>230</v>
      </c>
      <c r="H50" s="14">
        <f>SUM(D50-'[1]Sheet6'!D47)</f>
        <v>164</v>
      </c>
      <c r="I50" s="15">
        <f t="shared" si="4"/>
        <v>0.7130434782608696</v>
      </c>
    </row>
    <row r="51" spans="1:9" ht="11.25">
      <c r="A51" s="13" t="s">
        <v>16</v>
      </c>
      <c r="B51" s="14">
        <v>300</v>
      </c>
      <c r="C51" s="14">
        <v>209</v>
      </c>
      <c r="D51" s="14">
        <v>59</v>
      </c>
      <c r="E51" s="15">
        <f t="shared" si="3"/>
        <v>0.19666666666666666</v>
      </c>
      <c r="F51" s="15">
        <f t="shared" si="5"/>
        <v>0.2822966507177033</v>
      </c>
      <c r="G51" s="14">
        <v>20</v>
      </c>
      <c r="H51" s="14">
        <f>SUM(D51-'[1]Sheet6'!D48)</f>
        <v>14</v>
      </c>
      <c r="I51" s="15">
        <f t="shared" si="4"/>
        <v>0.7</v>
      </c>
    </row>
    <row r="52" spans="1:9" ht="17.25" customHeight="1">
      <c r="A52" s="10" t="s">
        <v>36</v>
      </c>
      <c r="B52" s="11">
        <f>SUM(B53+B57+B59)</f>
        <v>2528</v>
      </c>
      <c r="C52" s="11">
        <f>SUM(C53+C57+C59)</f>
        <v>1438</v>
      </c>
      <c r="D52" s="11">
        <f>SUM(D53+D57+D59)</f>
        <v>326</v>
      </c>
      <c r="E52" s="12">
        <f t="shared" si="3"/>
        <v>0.12895569620253164</v>
      </c>
      <c r="F52" s="12">
        <f t="shared" si="5"/>
        <v>0.2267037552155772</v>
      </c>
      <c r="G52" s="11">
        <f>SUM(G53+G57+G59)</f>
        <v>148</v>
      </c>
      <c r="H52" s="11">
        <f>SUM(H53+H57+H59)</f>
        <v>86</v>
      </c>
      <c r="I52" s="12">
        <f t="shared" si="4"/>
        <v>0.581081081081081</v>
      </c>
    </row>
    <row r="53" spans="1:9" ht="22.5">
      <c r="A53" s="20" t="s">
        <v>37</v>
      </c>
      <c r="B53" s="14">
        <f>SUM(B54)</f>
        <v>2350</v>
      </c>
      <c r="C53" s="14">
        <f>SUM(C54)</f>
        <v>1383</v>
      </c>
      <c r="D53" s="14">
        <f>SUM(D54)</f>
        <v>286</v>
      </c>
      <c r="E53" s="15">
        <f t="shared" si="3"/>
        <v>0.12170212765957447</v>
      </c>
      <c r="F53" s="15">
        <f t="shared" si="5"/>
        <v>0.20679681851048445</v>
      </c>
      <c r="G53" s="14">
        <f>SUM(G54)</f>
        <v>125</v>
      </c>
      <c r="H53" s="14">
        <f>SUM(H54)</f>
        <v>46</v>
      </c>
      <c r="I53" s="15">
        <f t="shared" si="4"/>
        <v>0.368</v>
      </c>
    </row>
    <row r="54" spans="1:9" ht="11.25">
      <c r="A54" s="13" t="s">
        <v>15</v>
      </c>
      <c r="B54" s="14">
        <v>2350</v>
      </c>
      <c r="C54" s="14">
        <v>1383</v>
      </c>
      <c r="D54" s="14">
        <v>286</v>
      </c>
      <c r="E54" s="15">
        <f t="shared" si="3"/>
        <v>0.12170212765957447</v>
      </c>
      <c r="F54" s="15">
        <f t="shared" si="5"/>
        <v>0.20679681851048445</v>
      </c>
      <c r="G54" s="14">
        <v>125</v>
      </c>
      <c r="H54" s="14">
        <f>SUM(D54-'[1]Sheet6'!D51)</f>
        <v>46</v>
      </c>
      <c r="I54" s="15">
        <f t="shared" si="4"/>
        <v>0.368</v>
      </c>
    </row>
    <row r="55" spans="1:9" ht="78" customHeight="1">
      <c r="A55" s="8" t="s">
        <v>5</v>
      </c>
      <c r="B55" s="8" t="s">
        <v>6</v>
      </c>
      <c r="C55" s="8" t="s">
        <v>38</v>
      </c>
      <c r="D55" s="8" t="s">
        <v>8</v>
      </c>
      <c r="E55" s="8" t="s">
        <v>9</v>
      </c>
      <c r="F55" s="8" t="s">
        <v>10</v>
      </c>
      <c r="G55" s="8" t="s">
        <v>39</v>
      </c>
      <c r="H55" s="8" t="s">
        <v>40</v>
      </c>
      <c r="I55" s="8" t="s">
        <v>13</v>
      </c>
    </row>
    <row r="56" spans="1:9" ht="11.25">
      <c r="A56" s="8">
        <v>1</v>
      </c>
      <c r="B56" s="8">
        <v>2</v>
      </c>
      <c r="C56" s="8">
        <v>3</v>
      </c>
      <c r="D56" s="8">
        <v>4</v>
      </c>
      <c r="E56" s="8">
        <v>5</v>
      </c>
      <c r="F56" s="8">
        <v>6</v>
      </c>
      <c r="G56" s="9">
        <v>7</v>
      </c>
      <c r="H56" s="9">
        <v>8</v>
      </c>
      <c r="I56" s="9">
        <v>9</v>
      </c>
    </row>
    <row r="57" spans="1:9" ht="31.5" customHeight="1">
      <c r="A57" s="20" t="s">
        <v>41</v>
      </c>
      <c r="B57" s="14">
        <f>SUM(B58)</f>
        <v>42</v>
      </c>
      <c r="C57" s="14">
        <f>SUM(C58)</f>
        <v>10</v>
      </c>
      <c r="D57" s="14">
        <f>SUM(D58)</f>
        <v>0</v>
      </c>
      <c r="E57" s="15">
        <f aca="true" t="shared" si="6" ref="E57:E67">SUM(D57/B57)</f>
        <v>0</v>
      </c>
      <c r="F57" s="15">
        <v>0</v>
      </c>
      <c r="G57" s="14">
        <f>SUM(G58)</f>
        <v>10</v>
      </c>
      <c r="H57" s="14">
        <f>SUM(H58)</f>
        <v>0</v>
      </c>
      <c r="I57" s="15">
        <v>0</v>
      </c>
    </row>
    <row r="58" spans="1:9" ht="11.25">
      <c r="A58" s="13" t="s">
        <v>15</v>
      </c>
      <c r="B58" s="14">
        <v>42</v>
      </c>
      <c r="C58" s="14">
        <v>10</v>
      </c>
      <c r="D58" s="14">
        <v>0</v>
      </c>
      <c r="E58" s="15">
        <f t="shared" si="6"/>
        <v>0</v>
      </c>
      <c r="F58" s="15">
        <v>0</v>
      </c>
      <c r="G58" s="14">
        <v>10</v>
      </c>
      <c r="H58" s="14">
        <f>SUM(D58-'[1]Sheet6'!D55)</f>
        <v>0</v>
      </c>
      <c r="I58" s="15">
        <v>0</v>
      </c>
    </row>
    <row r="59" spans="1:9" ht="22.5">
      <c r="A59" s="20" t="s">
        <v>42</v>
      </c>
      <c r="B59" s="21">
        <f>SUM(B60)</f>
        <v>136</v>
      </c>
      <c r="C59" s="21">
        <f>SUM(C60)</f>
        <v>45</v>
      </c>
      <c r="D59" s="21">
        <f>SUM(D60)</f>
        <v>40</v>
      </c>
      <c r="E59" s="15">
        <f t="shared" si="6"/>
        <v>0.29411764705882354</v>
      </c>
      <c r="F59" s="15">
        <f aca="true" t="shared" si="7" ref="F59:F67">SUM(D59/C59)</f>
        <v>0.8888888888888888</v>
      </c>
      <c r="G59" s="21">
        <f>SUM(G60)</f>
        <v>13</v>
      </c>
      <c r="H59" s="21">
        <f>SUM(H60)</f>
        <v>40</v>
      </c>
      <c r="I59" s="15">
        <f aca="true" t="shared" si="8" ref="I59:I67">SUM(H59/G59)</f>
        <v>3.076923076923077</v>
      </c>
    </row>
    <row r="60" spans="1:9" ht="11.25">
      <c r="A60" s="13" t="s">
        <v>15</v>
      </c>
      <c r="B60" s="22">
        <v>136</v>
      </c>
      <c r="C60" s="21">
        <v>45</v>
      </c>
      <c r="D60" s="21">
        <v>40</v>
      </c>
      <c r="E60" s="15">
        <f t="shared" si="6"/>
        <v>0.29411764705882354</v>
      </c>
      <c r="F60" s="15">
        <f t="shared" si="7"/>
        <v>0.8888888888888888</v>
      </c>
      <c r="G60" s="22">
        <v>13</v>
      </c>
      <c r="H60" s="14">
        <f>SUM(D60-'[1]Sheet6'!D57)</f>
        <v>40</v>
      </c>
      <c r="I60" s="15">
        <f t="shared" si="8"/>
        <v>3.076923076923077</v>
      </c>
    </row>
    <row r="61" spans="1:9" ht="17.25" customHeight="1">
      <c r="A61" s="16" t="s">
        <v>43</v>
      </c>
      <c r="B61" s="11">
        <f>SUM(B62)</f>
        <v>2000</v>
      </c>
      <c r="C61" s="11">
        <f>SUM(C62)</f>
        <v>1569</v>
      </c>
      <c r="D61" s="11">
        <f>SUM(D62)</f>
        <v>1382</v>
      </c>
      <c r="E61" s="12">
        <f t="shared" si="6"/>
        <v>0.691</v>
      </c>
      <c r="F61" s="12">
        <f t="shared" si="7"/>
        <v>0.8808158062460165</v>
      </c>
      <c r="G61" s="11">
        <f>SUM(G62)</f>
        <v>169</v>
      </c>
      <c r="H61" s="11">
        <f>SUM(H62)</f>
        <v>179</v>
      </c>
      <c r="I61" s="12">
        <f t="shared" si="8"/>
        <v>1.0591715976331362</v>
      </c>
    </row>
    <row r="62" spans="1:9" ht="11.25">
      <c r="A62" s="13" t="s">
        <v>44</v>
      </c>
      <c r="B62" s="14">
        <f>SUM(B63+B64)</f>
        <v>2000</v>
      </c>
      <c r="C62" s="14">
        <f>SUM(C63+C64)</f>
        <v>1569</v>
      </c>
      <c r="D62" s="14">
        <f>SUM(D63+D64)</f>
        <v>1382</v>
      </c>
      <c r="E62" s="15">
        <f t="shared" si="6"/>
        <v>0.691</v>
      </c>
      <c r="F62" s="15">
        <f t="shared" si="7"/>
        <v>0.8808158062460165</v>
      </c>
      <c r="G62" s="14">
        <f>SUM(G63+G64)</f>
        <v>169</v>
      </c>
      <c r="H62" s="14">
        <f>SUM(H63+H64)</f>
        <v>179</v>
      </c>
      <c r="I62" s="15">
        <f t="shared" si="8"/>
        <v>1.0591715976331362</v>
      </c>
    </row>
    <row r="63" spans="1:9" ht="11.25">
      <c r="A63" s="13" t="s">
        <v>15</v>
      </c>
      <c r="B63" s="14">
        <v>729</v>
      </c>
      <c r="C63" s="14">
        <v>492</v>
      </c>
      <c r="D63" s="14">
        <v>485</v>
      </c>
      <c r="E63" s="15">
        <f t="shared" si="6"/>
        <v>0.6652949245541838</v>
      </c>
      <c r="F63" s="15">
        <f t="shared" si="7"/>
        <v>0.9857723577235772</v>
      </c>
      <c r="G63" s="14">
        <v>33</v>
      </c>
      <c r="H63" s="14">
        <f>SUM(D63-'[1]Sheet6'!D60)</f>
        <v>47</v>
      </c>
      <c r="I63" s="15">
        <f t="shared" si="8"/>
        <v>1.4242424242424243</v>
      </c>
    </row>
    <row r="64" spans="1:9" ht="11.25">
      <c r="A64" s="13" t="s">
        <v>16</v>
      </c>
      <c r="B64" s="14">
        <v>1271</v>
      </c>
      <c r="C64" s="14">
        <v>1077</v>
      </c>
      <c r="D64" s="14">
        <v>897</v>
      </c>
      <c r="E64" s="15">
        <f t="shared" si="6"/>
        <v>0.7057435090479937</v>
      </c>
      <c r="F64" s="15">
        <f t="shared" si="7"/>
        <v>0.8328690807799443</v>
      </c>
      <c r="G64" s="14">
        <v>136</v>
      </c>
      <c r="H64" s="14">
        <f>SUM(D64-'[1]Sheet6'!D61)</f>
        <v>132</v>
      </c>
      <c r="I64" s="15">
        <f t="shared" si="8"/>
        <v>0.9705882352941176</v>
      </c>
    </row>
    <row r="65" spans="1:9" ht="17.25" customHeight="1">
      <c r="A65" s="16" t="s">
        <v>45</v>
      </c>
      <c r="B65" s="11">
        <f>SUM(B66)</f>
        <v>1203</v>
      </c>
      <c r="C65" s="11">
        <f>SUM(C66)</f>
        <v>903</v>
      </c>
      <c r="D65" s="11">
        <f>SUM(D66)</f>
        <v>13</v>
      </c>
      <c r="E65" s="12">
        <f t="shared" si="6"/>
        <v>0.010806317539484621</v>
      </c>
      <c r="F65" s="12">
        <f t="shared" si="7"/>
        <v>0.014396456256921373</v>
      </c>
      <c r="G65" s="11">
        <f>SUM(G66)</f>
        <v>100</v>
      </c>
      <c r="H65" s="11">
        <f>SUM(H66)</f>
        <v>10</v>
      </c>
      <c r="I65" s="12">
        <f t="shared" si="8"/>
        <v>0.1</v>
      </c>
    </row>
    <row r="66" spans="1:9" ht="11.25">
      <c r="A66" s="13" t="s">
        <v>46</v>
      </c>
      <c r="B66" s="14">
        <f>SUM(B67+B68)</f>
        <v>1203</v>
      </c>
      <c r="C66" s="14">
        <f>SUM(C67+C68)</f>
        <v>903</v>
      </c>
      <c r="D66" s="14">
        <f>SUM(D67+D68)</f>
        <v>13</v>
      </c>
      <c r="E66" s="15">
        <f t="shared" si="6"/>
        <v>0.010806317539484621</v>
      </c>
      <c r="F66" s="15">
        <f t="shared" si="7"/>
        <v>0.014396456256921373</v>
      </c>
      <c r="G66" s="14">
        <f>SUM(G67+G68)</f>
        <v>100</v>
      </c>
      <c r="H66" s="14">
        <f>SUM(H67+H68)</f>
        <v>10</v>
      </c>
      <c r="I66" s="15">
        <f t="shared" si="8"/>
        <v>0.1</v>
      </c>
    </row>
    <row r="67" spans="1:9" ht="11.25">
      <c r="A67" s="13" t="s">
        <v>15</v>
      </c>
      <c r="B67" s="14">
        <v>1203</v>
      </c>
      <c r="C67" s="14">
        <v>903</v>
      </c>
      <c r="D67" s="14">
        <v>13</v>
      </c>
      <c r="E67" s="15">
        <f t="shared" si="6"/>
        <v>0.010806317539484621</v>
      </c>
      <c r="F67" s="15">
        <f t="shared" si="7"/>
        <v>0.014396456256921373</v>
      </c>
      <c r="G67" s="14">
        <v>100</v>
      </c>
      <c r="H67" s="14">
        <f>SUM(D67-'[1]Sheet6'!D64)</f>
        <v>10</v>
      </c>
      <c r="I67" s="15">
        <f t="shared" si="8"/>
        <v>0.1</v>
      </c>
    </row>
    <row r="68" spans="1:9" ht="12.75">
      <c r="A68" s="13" t="s">
        <v>16</v>
      </c>
      <c r="B68" s="14"/>
      <c r="C68" s="14"/>
      <c r="D68" s="23"/>
      <c r="E68" s="15"/>
      <c r="F68" s="15"/>
      <c r="G68" s="14"/>
      <c r="H68" s="14"/>
      <c r="I68" s="15"/>
    </row>
    <row r="69" spans="1:9" ht="17.25" customHeight="1">
      <c r="A69" s="16" t="s">
        <v>47</v>
      </c>
      <c r="B69" s="11">
        <f>SUM(B70+B73)</f>
        <v>21062</v>
      </c>
      <c r="C69" s="11">
        <f>SUM(C70+C73)</f>
        <v>13237</v>
      </c>
      <c r="D69" s="11">
        <f>SUM(D70+D73)</f>
        <v>11104</v>
      </c>
      <c r="E69" s="12">
        <f>SUM(D69/B69)</f>
        <v>0.5272053935998481</v>
      </c>
      <c r="F69" s="12">
        <f>SUM(D69/C69)</f>
        <v>0.8388607690564327</v>
      </c>
      <c r="G69" s="11">
        <f>SUM(G70+G73)</f>
        <v>1435</v>
      </c>
      <c r="H69" s="11">
        <f>SUM(H70+H73)</f>
        <v>1607</v>
      </c>
      <c r="I69" s="12">
        <f>SUM(H69/G69)</f>
        <v>1.1198606271777003</v>
      </c>
    </row>
    <row r="70" spans="1:9" ht="11.25">
      <c r="A70" s="13" t="s">
        <v>48</v>
      </c>
      <c r="B70" s="14">
        <f>SUM(B71+B72)</f>
        <v>867</v>
      </c>
      <c r="C70" s="14">
        <f>SUM(C71+C72)</f>
        <v>542</v>
      </c>
      <c r="D70" s="14">
        <f>SUM(D71+D72)</f>
        <v>407</v>
      </c>
      <c r="E70" s="15">
        <f>SUM(D70/B70)</f>
        <v>0.46943483275663206</v>
      </c>
      <c r="F70" s="15">
        <f>SUM(D70/C70)</f>
        <v>0.7509225092250923</v>
      </c>
      <c r="G70" s="14">
        <f>SUM(G71+G72)</f>
        <v>14</v>
      </c>
      <c r="H70" s="14">
        <f>SUM(H71+H72)</f>
        <v>56</v>
      </c>
      <c r="I70" s="15">
        <f>SUM(H70/G70)</f>
        <v>4</v>
      </c>
    </row>
    <row r="71" spans="1:9" ht="11.25">
      <c r="A71" s="13" t="s">
        <v>15</v>
      </c>
      <c r="B71" s="14">
        <v>867</v>
      </c>
      <c r="C71" s="14">
        <v>542</v>
      </c>
      <c r="D71" s="14">
        <v>407</v>
      </c>
      <c r="E71" s="15">
        <f>SUM(D71/B71)</f>
        <v>0.46943483275663206</v>
      </c>
      <c r="F71" s="15">
        <f>SUM(D71/C71)</f>
        <v>0.7509225092250923</v>
      </c>
      <c r="G71" s="14">
        <v>14</v>
      </c>
      <c r="H71" s="14">
        <f>SUM(D71-'[1]Sheet6'!D68)</f>
        <v>56</v>
      </c>
      <c r="I71" s="15">
        <f>SUM(H71/G71)</f>
        <v>4</v>
      </c>
    </row>
    <row r="72" spans="1:9" ht="11.25">
      <c r="A72" s="13" t="s">
        <v>16</v>
      </c>
      <c r="B72" s="14"/>
      <c r="C72" s="14"/>
      <c r="D72" s="14"/>
      <c r="E72" s="15"/>
      <c r="F72" s="15"/>
      <c r="G72" s="14"/>
      <c r="H72" s="14"/>
      <c r="I72" s="15"/>
    </row>
    <row r="73" spans="1:9" ht="11.25">
      <c r="A73" s="13" t="s">
        <v>49</v>
      </c>
      <c r="B73" s="14">
        <f>SUM(B74+B75)</f>
        <v>20195</v>
      </c>
      <c r="C73" s="14">
        <f>SUM(C74+C75)</f>
        <v>12695</v>
      </c>
      <c r="D73" s="14">
        <f>SUM(D74+D75)</f>
        <v>10697</v>
      </c>
      <c r="E73" s="15">
        <f aca="true" t="shared" si="9" ref="E73:E78">SUM(D73/B73)</f>
        <v>0.5296855657340926</v>
      </c>
      <c r="F73" s="15">
        <f>SUM(D73/C73)</f>
        <v>0.8426152028357621</v>
      </c>
      <c r="G73" s="14">
        <f>SUM(G74+G75)</f>
        <v>1421</v>
      </c>
      <c r="H73" s="14">
        <f>SUM(H74+H75)</f>
        <v>1551</v>
      </c>
      <c r="I73" s="15">
        <f>SUM(H73/G73)</f>
        <v>1.091484869809993</v>
      </c>
    </row>
    <row r="74" spans="1:9" ht="11.25">
      <c r="A74" s="13" t="s">
        <v>15</v>
      </c>
      <c r="B74" s="14">
        <v>18865</v>
      </c>
      <c r="C74" s="14">
        <v>11499</v>
      </c>
      <c r="D74" s="14">
        <v>10144</v>
      </c>
      <c r="E74" s="15">
        <f t="shared" si="9"/>
        <v>0.5377153458786111</v>
      </c>
      <c r="F74" s="15">
        <f>SUM(D74/C74)</f>
        <v>0.8821636664057744</v>
      </c>
      <c r="G74" s="14">
        <v>1421</v>
      </c>
      <c r="H74" s="14">
        <f>SUM(D74-'[1]Sheet6'!D71)</f>
        <v>1472</v>
      </c>
      <c r="I74" s="15">
        <f>SUM(H74/G74)</f>
        <v>1.035890218156228</v>
      </c>
    </row>
    <row r="75" spans="1:9" ht="11.25">
      <c r="A75" s="13" t="s">
        <v>16</v>
      </c>
      <c r="B75" s="14">
        <v>1330</v>
      </c>
      <c r="C75" s="14">
        <v>1196</v>
      </c>
      <c r="D75" s="14">
        <v>553</v>
      </c>
      <c r="E75" s="15">
        <f t="shared" si="9"/>
        <v>0.41578947368421054</v>
      </c>
      <c r="F75" s="15">
        <f>SUM(D75/C75)</f>
        <v>0.46237458193979936</v>
      </c>
      <c r="G75" s="14">
        <v>0</v>
      </c>
      <c r="H75" s="14">
        <f>SUM(D75-'[1]Sheet6'!D72)</f>
        <v>79</v>
      </c>
      <c r="I75" s="15">
        <v>0</v>
      </c>
    </row>
    <row r="76" spans="1:9" ht="15.75" customHeight="1">
      <c r="A76" s="16" t="s">
        <v>50</v>
      </c>
      <c r="B76" s="11">
        <f>SUM(B77+B78)</f>
        <v>134</v>
      </c>
      <c r="C76" s="11">
        <f>SUM(C77+C78)</f>
        <v>76</v>
      </c>
      <c r="D76" s="11">
        <f>SUM(D77+D78)</f>
        <v>63</v>
      </c>
      <c r="E76" s="12">
        <f t="shared" si="9"/>
        <v>0.4701492537313433</v>
      </c>
      <c r="F76" s="12">
        <f>SUM(D76/C76)</f>
        <v>0.8289473684210527</v>
      </c>
      <c r="G76" s="11">
        <f>SUM(G77+G78)</f>
        <v>18</v>
      </c>
      <c r="H76" s="11">
        <f>SUM(H77+H78)</f>
        <v>18</v>
      </c>
      <c r="I76" s="12">
        <f>SUM(H76/G76)</f>
        <v>1</v>
      </c>
    </row>
    <row r="77" spans="1:9" ht="13.5" customHeight="1">
      <c r="A77" s="13" t="s">
        <v>15</v>
      </c>
      <c r="B77" s="14">
        <v>132</v>
      </c>
      <c r="C77" s="14">
        <v>76</v>
      </c>
      <c r="D77" s="14">
        <v>63</v>
      </c>
      <c r="E77" s="15">
        <f t="shared" si="9"/>
        <v>0.4772727272727273</v>
      </c>
      <c r="F77" s="15">
        <f>SUM(D77/C77)</f>
        <v>0.8289473684210527</v>
      </c>
      <c r="G77" s="14">
        <v>18</v>
      </c>
      <c r="H77" s="14">
        <f>SUM(D77-'[1]Sheet6'!D74)</f>
        <v>18</v>
      </c>
      <c r="I77" s="15">
        <f>SUM(H77/G77)</f>
        <v>1</v>
      </c>
    </row>
    <row r="78" spans="1:9" ht="13.5" customHeight="1">
      <c r="A78" s="13" t="s">
        <v>16</v>
      </c>
      <c r="B78" s="14">
        <v>2</v>
      </c>
      <c r="C78" s="14">
        <v>0</v>
      </c>
      <c r="D78" s="14"/>
      <c r="E78" s="15">
        <f t="shared" si="9"/>
        <v>0</v>
      </c>
      <c r="F78" s="15">
        <v>0</v>
      </c>
      <c r="G78" s="14">
        <v>0</v>
      </c>
      <c r="H78" s="14">
        <f>SUM(D78-0)</f>
        <v>0</v>
      </c>
      <c r="I78" s="15">
        <v>0</v>
      </c>
    </row>
    <row r="79" spans="1:9" ht="28.5" customHeight="1">
      <c r="A79" s="19" t="s">
        <v>51</v>
      </c>
      <c r="B79" s="11">
        <f>SUM(B80+B81)</f>
        <v>0</v>
      </c>
      <c r="C79" s="11">
        <f>SUM(C80+C81)</f>
        <v>0</v>
      </c>
      <c r="D79" s="11">
        <f>SUM(D80+D81)</f>
        <v>2096</v>
      </c>
      <c r="E79" s="12">
        <v>0</v>
      </c>
      <c r="F79" s="12">
        <v>0</v>
      </c>
      <c r="G79" s="11">
        <f>SUM(G80+G81)</f>
        <v>0</v>
      </c>
      <c r="H79" s="11">
        <f>SUM(H80+H81)</f>
        <v>-122</v>
      </c>
      <c r="I79" s="12">
        <v>0</v>
      </c>
    </row>
    <row r="80" spans="1:9" ht="12.75">
      <c r="A80" s="13" t="s">
        <v>15</v>
      </c>
      <c r="B80" s="14"/>
      <c r="C80" s="23"/>
      <c r="D80" s="14">
        <v>1451</v>
      </c>
      <c r="E80" s="15"/>
      <c r="F80" s="15"/>
      <c r="G80" s="23"/>
      <c r="H80" s="14">
        <f>SUM(D80-'[1]Sheet6'!D76)</f>
        <v>20</v>
      </c>
      <c r="I80" s="15"/>
    </row>
    <row r="81" spans="1:9" ht="12.75">
      <c r="A81" s="13" t="s">
        <v>16</v>
      </c>
      <c r="B81" s="14"/>
      <c r="C81" s="23"/>
      <c r="D81" s="14">
        <v>645</v>
      </c>
      <c r="E81" s="15"/>
      <c r="F81" s="15"/>
      <c r="G81" s="23"/>
      <c r="H81" s="14">
        <f>SUM(D81-'[1]Sheet6'!D77)</f>
        <v>-142</v>
      </c>
      <c r="I81" s="15"/>
    </row>
    <row r="82" spans="1:9" ht="12.75">
      <c r="A82" s="24" t="s">
        <v>52</v>
      </c>
      <c r="B82" s="25"/>
      <c r="C82" s="25"/>
      <c r="D82" s="25"/>
      <c r="E82" s="25"/>
      <c r="F82" s="25"/>
      <c r="G82" s="1"/>
      <c r="H82" s="1"/>
      <c r="I82" s="1"/>
    </row>
    <row r="83" spans="1:9" ht="12.75">
      <c r="A83" s="24" t="s">
        <v>53</v>
      </c>
      <c r="B83" s="25"/>
      <c r="C83" s="25"/>
      <c r="D83" s="25"/>
      <c r="E83" s="25"/>
      <c r="F83" s="25"/>
      <c r="G83" s="1"/>
      <c r="H83" s="1"/>
      <c r="I83" s="1"/>
    </row>
    <row r="84" spans="1:9" ht="12.75">
      <c r="A84" s="24" t="s">
        <v>54</v>
      </c>
      <c r="B84" s="25"/>
      <c r="C84" s="25"/>
      <c r="D84" s="25"/>
      <c r="E84" s="25"/>
      <c r="F84" s="25"/>
      <c r="G84" s="1"/>
      <c r="H84" s="1"/>
      <c r="I84" s="1"/>
    </row>
    <row r="85" spans="1:9" ht="12.75">
      <c r="A85" s="26"/>
      <c r="B85" s="25"/>
      <c r="C85" s="25"/>
      <c r="D85" s="25"/>
      <c r="E85" s="25"/>
      <c r="F85" s="25"/>
      <c r="G85" s="1"/>
      <c r="H85" s="1"/>
      <c r="I85" s="1"/>
    </row>
    <row r="86" spans="1:9" ht="12.75">
      <c r="A86" s="26"/>
      <c r="B86" s="25"/>
      <c r="C86" s="25"/>
      <c r="D86" s="25"/>
      <c r="E86" s="25"/>
      <c r="F86" s="25"/>
      <c r="G86" s="1"/>
      <c r="H86" s="1"/>
      <c r="I86" s="1"/>
    </row>
    <row r="87" spans="1:9" ht="12.75">
      <c r="A87" s="26"/>
      <c r="B87" s="25"/>
      <c r="C87" s="25"/>
      <c r="D87" s="25"/>
      <c r="E87" s="25"/>
      <c r="F87" s="25"/>
      <c r="G87" s="1"/>
      <c r="H87" s="1"/>
      <c r="I87" s="1"/>
    </row>
    <row r="88" spans="1:9" ht="12.75">
      <c r="A88" s="26"/>
      <c r="B88" s="25"/>
      <c r="C88" s="25"/>
      <c r="D88" s="25"/>
      <c r="E88" s="25"/>
      <c r="F88" s="25"/>
      <c r="G88" s="1"/>
      <c r="H88" s="1"/>
      <c r="I88" s="1"/>
    </row>
    <row r="89" spans="1:9" ht="12.75">
      <c r="A89" s="26"/>
      <c r="B89" s="25"/>
      <c r="C89" s="25"/>
      <c r="D89" s="25"/>
      <c r="E89" s="25"/>
      <c r="F89" s="25"/>
      <c r="G89" s="1"/>
      <c r="H89" s="1"/>
      <c r="I89" s="1"/>
    </row>
    <row r="90" spans="1:9" ht="12.75">
      <c r="A90" s="26"/>
      <c r="B90" s="25"/>
      <c r="C90" s="25"/>
      <c r="D90" s="25"/>
      <c r="E90" s="25"/>
      <c r="F90" s="25"/>
      <c r="G90" s="1"/>
      <c r="H90" s="1"/>
      <c r="I90" s="1"/>
    </row>
    <row r="91" spans="1:9" ht="12.75">
      <c r="A91" s="26"/>
      <c r="B91" s="25"/>
      <c r="C91" s="25"/>
      <c r="D91" s="25"/>
      <c r="E91" s="25"/>
      <c r="F91" s="25"/>
      <c r="G91" s="1"/>
      <c r="H91" s="1"/>
      <c r="I91" s="1"/>
    </row>
    <row r="92" spans="1:9" ht="12.75">
      <c r="A92" s="26"/>
      <c r="B92" s="25"/>
      <c r="C92" s="25"/>
      <c r="D92" s="25"/>
      <c r="E92" s="25"/>
      <c r="F92" s="25"/>
      <c r="G92" s="1"/>
      <c r="H92" s="1"/>
      <c r="I92" s="1"/>
    </row>
    <row r="93" spans="1:9" ht="12.75">
      <c r="A93" s="26"/>
      <c r="B93" s="25"/>
      <c r="C93" s="25"/>
      <c r="D93" s="25"/>
      <c r="E93" s="25"/>
      <c r="F93" s="25"/>
      <c r="G93" s="1"/>
      <c r="H93" s="1"/>
      <c r="I93" s="1"/>
    </row>
    <row r="94" spans="1:9" ht="12.75">
      <c r="A94" s="26"/>
      <c r="B94" s="25"/>
      <c r="C94" s="25"/>
      <c r="D94" s="25"/>
      <c r="E94" s="25"/>
      <c r="F94" s="25"/>
      <c r="G94" s="1"/>
      <c r="H94" s="1"/>
      <c r="I94" s="1"/>
    </row>
    <row r="95" spans="1:9" ht="12.75">
      <c r="A95" s="26"/>
      <c r="B95" s="25"/>
      <c r="C95" s="25"/>
      <c r="D95" s="25"/>
      <c r="E95" s="25"/>
      <c r="F95" s="25"/>
      <c r="G95" s="1"/>
      <c r="H95" s="1"/>
      <c r="I95" s="1"/>
    </row>
    <row r="96" spans="1:9" ht="12.75">
      <c r="A96" s="27"/>
      <c r="B96" s="27"/>
      <c r="C96" s="27"/>
      <c r="D96" s="27"/>
      <c r="E96" s="27"/>
      <c r="F96" s="2"/>
      <c r="G96" s="1"/>
      <c r="H96" s="1"/>
      <c r="I96" s="1"/>
    </row>
    <row r="97" spans="1:9" ht="12">
      <c r="A97" s="27" t="s">
        <v>55</v>
      </c>
      <c r="B97" s="27"/>
      <c r="C97" s="27"/>
      <c r="D97" s="27" t="s">
        <v>56</v>
      </c>
      <c r="E97" s="27"/>
      <c r="F97" s="1"/>
      <c r="G97" s="1"/>
      <c r="H97" s="1"/>
      <c r="I97" s="1"/>
    </row>
    <row r="98" spans="1:9" ht="12">
      <c r="A98" s="27"/>
      <c r="B98" s="27"/>
      <c r="C98" s="27"/>
      <c r="D98" s="27"/>
      <c r="E98" s="27"/>
      <c r="F98" s="1"/>
      <c r="G98" s="1"/>
      <c r="H98" s="1"/>
      <c r="I98" s="1"/>
    </row>
    <row r="99" spans="1:9" ht="12">
      <c r="A99" s="27"/>
      <c r="B99" s="27"/>
      <c r="C99" s="27"/>
      <c r="D99" s="27"/>
      <c r="E99" s="27"/>
      <c r="F99" s="1"/>
      <c r="G99" s="1"/>
      <c r="H99" s="1"/>
      <c r="I99" s="1"/>
    </row>
    <row r="100" spans="1:9" ht="12">
      <c r="A100" s="27"/>
      <c r="B100" s="27"/>
      <c r="C100" s="27"/>
      <c r="D100" s="27"/>
      <c r="E100" s="27"/>
      <c r="F100" s="1"/>
      <c r="G100" s="1"/>
      <c r="H100" s="1"/>
      <c r="I100" s="1"/>
    </row>
    <row r="101" spans="1:9" ht="12">
      <c r="A101" s="27"/>
      <c r="B101" s="27"/>
      <c r="C101" s="27"/>
      <c r="D101" s="27"/>
      <c r="E101" s="27"/>
      <c r="F101" s="1"/>
      <c r="G101" s="1"/>
      <c r="H101" s="1"/>
      <c r="I101" s="1"/>
    </row>
    <row r="102" spans="1:9" ht="12">
      <c r="A102" s="27"/>
      <c r="B102" s="27"/>
      <c r="C102" s="27"/>
      <c r="D102" s="27"/>
      <c r="E102" s="27"/>
      <c r="F102" s="1"/>
      <c r="G102" s="1"/>
      <c r="H102" s="1"/>
      <c r="I102" s="1"/>
    </row>
    <row r="103" spans="1:9" ht="12.75">
      <c r="A103" s="2"/>
      <c r="B103" s="27"/>
      <c r="C103" s="2"/>
      <c r="D103" s="2"/>
      <c r="E103" s="2"/>
      <c r="F103" s="2"/>
      <c r="G103" s="1"/>
      <c r="H103" s="1"/>
      <c r="I103" s="1"/>
    </row>
    <row r="104" spans="1:9" ht="12.75">
      <c r="A104" s="2"/>
      <c r="B104" s="2"/>
      <c r="C104" s="2"/>
      <c r="D104" s="2"/>
      <c r="E104" s="2"/>
      <c r="F104" s="2"/>
      <c r="G104" s="1"/>
      <c r="H104" s="1"/>
      <c r="I104" s="1"/>
    </row>
    <row r="105" spans="1:9" ht="12.75">
      <c r="A105" s="2"/>
      <c r="B105" s="2"/>
      <c r="C105" s="2"/>
      <c r="D105" s="2"/>
      <c r="E105" s="2"/>
      <c r="F105" s="2"/>
      <c r="G105" s="1"/>
      <c r="H105" s="1"/>
      <c r="I105" s="1"/>
    </row>
    <row r="106" spans="1:9" ht="12">
      <c r="A106" s="27" t="s">
        <v>57</v>
      </c>
      <c r="B106" s="1"/>
      <c r="C106" s="1"/>
      <c r="D106" s="1"/>
      <c r="E106" s="1"/>
      <c r="F106" s="1"/>
      <c r="G106" s="1"/>
      <c r="H106" s="1"/>
      <c r="I106" s="1"/>
    </row>
    <row r="107" spans="1:9" ht="12">
      <c r="A107" s="27" t="s">
        <v>58</v>
      </c>
      <c r="B107" s="1"/>
      <c r="C107" s="1"/>
      <c r="D107" s="1"/>
      <c r="E107" s="1"/>
      <c r="F107" s="1"/>
      <c r="G107" s="1"/>
      <c r="H107" s="1"/>
      <c r="I107" s="1"/>
    </row>
    <row r="108" spans="1:9" ht="11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1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1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1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">
      <c r="A112" s="27"/>
      <c r="B112" s="1"/>
      <c r="C112" s="1"/>
      <c r="D112" s="1"/>
      <c r="E112" s="1"/>
      <c r="F112" s="1"/>
      <c r="G112" s="1"/>
      <c r="H112" s="1"/>
      <c r="I112" s="1"/>
    </row>
    <row r="113" spans="1:9" ht="12">
      <c r="A113" s="27"/>
      <c r="B113" s="1"/>
      <c r="C113" s="1"/>
      <c r="D113" s="1"/>
      <c r="E113" s="1"/>
      <c r="F113" s="1"/>
      <c r="G113" s="1"/>
      <c r="H113" s="1"/>
      <c r="I113" s="1"/>
    </row>
    <row r="114" spans="1:9" ht="11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1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1.25">
      <c r="A116" s="1"/>
      <c r="B116" s="1"/>
      <c r="C116" s="1"/>
      <c r="D116" s="1"/>
      <c r="E116" s="1"/>
      <c r="F116" s="1"/>
      <c r="G116" s="1"/>
      <c r="H116" s="1"/>
      <c r="I116" s="1"/>
    </row>
  </sheetData>
  <printOptions/>
  <pageMargins left="0.4" right="0.49" top="0.73" bottom="0.92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1" sqref="A11"/>
    </sheetView>
  </sheetViews>
  <sheetFormatPr defaultColWidth="9.33203125" defaultRowHeight="11.25"/>
  <cols>
    <col min="1" max="1" width="32.33203125" style="0" customWidth="1"/>
    <col min="2" max="2" width="12.33203125" style="0" customWidth="1"/>
    <col min="3" max="3" width="13.16015625" style="0" customWidth="1"/>
    <col min="4" max="4" width="12.33203125" style="0" customWidth="1"/>
    <col min="5" max="5" width="10.16015625" style="0" customWidth="1"/>
    <col min="6" max="6" width="12.33203125" style="0" customWidth="1"/>
    <col min="7" max="7" width="13" style="0" customWidth="1"/>
    <col min="8" max="9" width="12.33203125" style="0" customWidth="1"/>
  </cols>
  <sheetData>
    <row r="1" spans="1:9" ht="12.75">
      <c r="A1" s="1"/>
      <c r="B1" s="1"/>
      <c r="C1" s="1"/>
      <c r="D1" s="1"/>
      <c r="E1" s="2"/>
      <c r="F1" s="2"/>
      <c r="G1" s="1"/>
      <c r="H1" s="1"/>
      <c r="I1" s="1"/>
    </row>
    <row r="2" spans="1:9" ht="12.75">
      <c r="A2" s="1"/>
      <c r="B2" s="1"/>
      <c r="C2" s="1"/>
      <c r="D2" s="1"/>
      <c r="E2" s="2"/>
      <c r="F2" s="2"/>
      <c r="G2" s="1"/>
      <c r="H2" s="1"/>
      <c r="I2" s="1"/>
    </row>
    <row r="3" spans="1:9" ht="12" customHeight="1">
      <c r="A3" s="1"/>
      <c r="B3" s="1"/>
      <c r="C3" s="1"/>
      <c r="D3" s="1"/>
      <c r="E3" s="2"/>
      <c r="F3" s="2"/>
      <c r="G3" s="1"/>
      <c r="H3" s="1"/>
      <c r="I3" s="1"/>
    </row>
    <row r="4" spans="1:9" ht="18.75" customHeight="1">
      <c r="A4" s="1"/>
      <c r="B4" s="2" t="s">
        <v>797</v>
      </c>
      <c r="C4" s="1"/>
      <c r="D4" s="1"/>
      <c r="E4" s="2"/>
      <c r="F4" s="2"/>
      <c r="G4" s="1"/>
      <c r="H4" s="1"/>
      <c r="I4" s="2" t="s">
        <v>798</v>
      </c>
    </row>
    <row r="5" spans="1:9" ht="20.25" customHeight="1">
      <c r="A5" s="6" t="s">
        <v>799</v>
      </c>
      <c r="B5" s="5"/>
      <c r="C5" s="5"/>
      <c r="D5" s="5"/>
      <c r="E5" s="5"/>
      <c r="F5" s="5"/>
      <c r="G5" s="5"/>
      <c r="H5" s="5"/>
      <c r="I5" s="5"/>
    </row>
    <row r="6" spans="1:9" ht="15" customHeight="1">
      <c r="A6" s="6" t="s">
        <v>800</v>
      </c>
      <c r="B6" s="5"/>
      <c r="C6" s="5"/>
      <c r="D6" s="5"/>
      <c r="E6" s="5"/>
      <c r="F6" s="5"/>
      <c r="G6" s="5"/>
      <c r="H6" s="5"/>
      <c r="I6" s="5"/>
    </row>
    <row r="7" spans="1:9" ht="14.25" customHeight="1">
      <c r="A7" s="6"/>
      <c r="B7" s="5"/>
      <c r="C7" s="5"/>
      <c r="D7" s="5"/>
      <c r="E7" s="5"/>
      <c r="F7" s="5"/>
      <c r="G7" s="5"/>
      <c r="H7" s="5"/>
      <c r="I7" s="5"/>
    </row>
    <row r="8" spans="1:9" ht="12.75">
      <c r="A8" s="1"/>
      <c r="B8" s="1"/>
      <c r="C8" s="1"/>
      <c r="D8" s="1"/>
      <c r="E8" s="2"/>
      <c r="F8" s="2"/>
      <c r="G8" s="1"/>
      <c r="H8" s="1"/>
      <c r="I8" s="1" t="s">
        <v>4</v>
      </c>
    </row>
    <row r="9" spans="1:9" ht="45">
      <c r="A9" s="8" t="s">
        <v>5</v>
      </c>
      <c r="B9" s="8" t="s">
        <v>556</v>
      </c>
      <c r="C9" s="8" t="s">
        <v>801</v>
      </c>
      <c r="D9" s="8" t="s">
        <v>8</v>
      </c>
      <c r="E9" s="8" t="s">
        <v>724</v>
      </c>
      <c r="F9" s="8" t="s">
        <v>802</v>
      </c>
      <c r="G9" s="8" t="s">
        <v>803</v>
      </c>
      <c r="H9" s="8" t="s">
        <v>12</v>
      </c>
      <c r="I9" s="8" t="s">
        <v>804</v>
      </c>
    </row>
    <row r="10" spans="1:9" ht="11.2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 t="s">
        <v>420</v>
      </c>
      <c r="I10" s="8">
        <v>9</v>
      </c>
    </row>
    <row r="11" spans="1:9" ht="25.5">
      <c r="A11" s="637" t="s">
        <v>805</v>
      </c>
      <c r="B11" s="638">
        <f>SUM(B12+B28)</f>
        <v>701983</v>
      </c>
      <c r="C11" s="638">
        <f>SUM(C12+C28)</f>
        <v>362592</v>
      </c>
      <c r="D11" s="638">
        <f>SUM(D12+D28)</f>
        <v>344084</v>
      </c>
      <c r="E11" s="629">
        <f>SUM(D11/B11)</f>
        <v>0.4901600181200969</v>
      </c>
      <c r="F11" s="639" t="s">
        <v>729</v>
      </c>
      <c r="G11" s="638">
        <f>SUM(G12+G28)</f>
        <v>57143</v>
      </c>
      <c r="H11" s="638">
        <f>SUM(H12+H28)</f>
        <v>55061</v>
      </c>
      <c r="I11" s="639" t="s">
        <v>729</v>
      </c>
    </row>
    <row r="12" spans="1:9" ht="12.75">
      <c r="A12" s="640" t="s">
        <v>806</v>
      </c>
      <c r="B12" s="11">
        <f>SUM(B13+B17+B20+B27)</f>
        <v>664639</v>
      </c>
      <c r="C12" s="11">
        <f>SUM(C13+C17+C20+C27)</f>
        <v>342019</v>
      </c>
      <c r="D12" s="11">
        <f>SUM(D13+D17+D20+D27)</f>
        <v>333045</v>
      </c>
      <c r="E12" s="629">
        <f>SUM(D12/B12)</f>
        <v>0.501091570010186</v>
      </c>
      <c r="F12" s="12">
        <f>SUM(D12/C12)</f>
        <v>0.9737616916019286</v>
      </c>
      <c r="G12" s="11">
        <f>SUM(G13+G17+G20+G27)</f>
        <v>53942</v>
      </c>
      <c r="H12" s="11">
        <f>SUM(H13+H17+H20+H27)</f>
        <v>52153</v>
      </c>
      <c r="I12" s="12">
        <f>SUM(H12/G12)</f>
        <v>0.9668347484335027</v>
      </c>
    </row>
    <row r="13" spans="1:9" ht="14.25" customHeight="1">
      <c r="A13" s="641" t="s">
        <v>730</v>
      </c>
      <c r="B13" s="14">
        <v>54690</v>
      </c>
      <c r="C13" s="14">
        <v>31631</v>
      </c>
      <c r="D13" s="14">
        <f>SUM(D14+D15+D16)</f>
        <v>34082</v>
      </c>
      <c r="E13" s="631">
        <f>SUM(D13/B13)</f>
        <v>0.6231852258182483</v>
      </c>
      <c r="F13" s="15">
        <f>SUM(D13/C13)</f>
        <v>1.0774872751414752</v>
      </c>
      <c r="G13" s="13">
        <v>4784</v>
      </c>
      <c r="H13" s="14">
        <v>3955</v>
      </c>
      <c r="I13" s="15">
        <f>SUM(H13/G13)</f>
        <v>0.8267140468227425</v>
      </c>
    </row>
    <row r="14" spans="1:9" ht="15" customHeight="1">
      <c r="A14" s="13" t="s">
        <v>731</v>
      </c>
      <c r="B14" s="14">
        <v>10543</v>
      </c>
      <c r="C14" s="14">
        <v>4890</v>
      </c>
      <c r="D14" s="14">
        <v>4609</v>
      </c>
      <c r="E14" s="631">
        <f>SUM(D14/B14)</f>
        <v>0.4371620980745518</v>
      </c>
      <c r="F14" s="15">
        <f>SUM(D14/C14)</f>
        <v>0.9425357873210634</v>
      </c>
      <c r="G14" s="13">
        <v>700</v>
      </c>
      <c r="H14" s="14">
        <v>1111</v>
      </c>
      <c r="I14" s="15">
        <f>SUM(H14/G14)</f>
        <v>1.5871428571428572</v>
      </c>
    </row>
    <row r="15" spans="1:9" ht="22.5">
      <c r="A15" s="17" t="s">
        <v>732</v>
      </c>
      <c r="B15" s="14"/>
      <c r="C15" s="14"/>
      <c r="D15" s="14">
        <v>1274</v>
      </c>
      <c r="E15" s="631"/>
      <c r="F15" s="15"/>
      <c r="G15" s="13"/>
      <c r="H15" s="14">
        <f>SUM(D15-'[7]Sheet6'!D15)</f>
        <v>232</v>
      </c>
      <c r="I15" s="15"/>
    </row>
    <row r="16" spans="1:9" ht="21.75" customHeight="1">
      <c r="A16" s="17" t="s">
        <v>733</v>
      </c>
      <c r="B16" s="14"/>
      <c r="C16" s="14"/>
      <c r="D16" s="14">
        <v>28199</v>
      </c>
      <c r="E16" s="631"/>
      <c r="F16" s="15"/>
      <c r="G16" s="13"/>
      <c r="H16" s="14">
        <v>2871</v>
      </c>
      <c r="I16" s="15"/>
    </row>
    <row r="17" spans="1:9" ht="22.5">
      <c r="A17" s="17" t="s">
        <v>323</v>
      </c>
      <c r="B17" s="14">
        <v>2692</v>
      </c>
      <c r="C17" s="14">
        <v>1226</v>
      </c>
      <c r="D17" s="14">
        <f>SUM(D18+D19)</f>
        <v>570</v>
      </c>
      <c r="E17" s="631">
        <f>SUM(D17/B17)</f>
        <v>0.21173848439821694</v>
      </c>
      <c r="F17" s="15">
        <f>SUM(D17/C17)</f>
        <v>0.46492659053833607</v>
      </c>
      <c r="G17" s="13">
        <v>39</v>
      </c>
      <c r="H17" s="14">
        <f>SUM(D17-'[7]Sheet6'!D17)</f>
        <v>37</v>
      </c>
      <c r="I17" s="15">
        <f>SUM(H17/G17)</f>
        <v>0.9487179487179487</v>
      </c>
    </row>
    <row r="18" spans="1:9" ht="22.5">
      <c r="A18" s="17" t="s">
        <v>734</v>
      </c>
      <c r="B18" s="14"/>
      <c r="C18" s="14"/>
      <c r="D18" s="14">
        <v>256</v>
      </c>
      <c r="E18" s="631"/>
      <c r="F18" s="15"/>
      <c r="G18" s="13"/>
      <c r="H18" s="14">
        <f>SUM(D18-'[7]Sheet6'!D18)</f>
        <v>37</v>
      </c>
      <c r="I18" s="15"/>
    </row>
    <row r="19" spans="1:9" ht="22.5">
      <c r="A19" s="17" t="s">
        <v>735</v>
      </c>
      <c r="B19" s="14"/>
      <c r="C19" s="14"/>
      <c r="D19" s="14">
        <v>314</v>
      </c>
      <c r="E19" s="631"/>
      <c r="F19" s="15"/>
      <c r="G19" s="13"/>
      <c r="H19" s="14">
        <f>SUM(D19-'[7]Sheet6'!D19)</f>
        <v>0</v>
      </c>
      <c r="I19" s="15"/>
    </row>
    <row r="20" spans="1:9" ht="18" customHeight="1">
      <c r="A20" s="13" t="s">
        <v>204</v>
      </c>
      <c r="B20" s="14">
        <v>554677</v>
      </c>
      <c r="C20" s="14">
        <v>304435</v>
      </c>
      <c r="D20" s="14">
        <f>SUM(D21+D22+D23+D24+D25+D26)</f>
        <v>295264</v>
      </c>
      <c r="E20" s="631">
        <f>SUM(D20/B20)</f>
        <v>0.5323170061134679</v>
      </c>
      <c r="F20" s="15">
        <f>SUM(D20/C20)</f>
        <v>0.9698753428482271</v>
      </c>
      <c r="G20" s="13">
        <v>47984</v>
      </c>
      <c r="H20" s="14">
        <f>SUM(D20-'[7]Sheet6'!D20)</f>
        <v>46802</v>
      </c>
      <c r="I20" s="15">
        <f>SUM(H20/G20)</f>
        <v>0.9753667889296432</v>
      </c>
    </row>
    <row r="21" spans="1:9" ht="15" customHeight="1">
      <c r="A21" s="13" t="s">
        <v>736</v>
      </c>
      <c r="B21" s="14"/>
      <c r="C21" s="14"/>
      <c r="D21" s="14">
        <v>2950</v>
      </c>
      <c r="E21" s="631"/>
      <c r="F21" s="15"/>
      <c r="G21" s="13"/>
      <c r="H21" s="14">
        <f>SUM(D21-'[7]Sheet6'!D21)</f>
        <v>144</v>
      </c>
      <c r="I21" s="15"/>
    </row>
    <row r="22" spans="1:9" ht="22.5">
      <c r="A22" s="17" t="s">
        <v>807</v>
      </c>
      <c r="B22" s="14"/>
      <c r="C22" s="14"/>
      <c r="D22" s="14">
        <v>9922</v>
      </c>
      <c r="E22" s="631"/>
      <c r="F22" s="15"/>
      <c r="G22" s="13"/>
      <c r="H22" s="14">
        <f>SUM(D22-'[7]Sheet6'!D22)</f>
        <v>1591</v>
      </c>
      <c r="I22" s="15"/>
    </row>
    <row r="23" spans="1:9" ht="22.5">
      <c r="A23" s="17" t="s">
        <v>739</v>
      </c>
      <c r="B23" s="14"/>
      <c r="C23" s="14"/>
      <c r="D23" s="14">
        <v>47462</v>
      </c>
      <c r="E23" s="631"/>
      <c r="F23" s="15"/>
      <c r="G23" s="13"/>
      <c r="H23" s="14">
        <f>SUM(D23-'[7]Sheet6'!D23)</f>
        <v>4524</v>
      </c>
      <c r="I23" s="15"/>
    </row>
    <row r="24" spans="1:9" ht="42" customHeight="1">
      <c r="A24" s="20" t="s">
        <v>808</v>
      </c>
      <c r="B24" s="14">
        <v>1300</v>
      </c>
      <c r="C24" s="14"/>
      <c r="D24" s="14">
        <v>800</v>
      </c>
      <c r="E24" s="631"/>
      <c r="F24" s="15"/>
      <c r="G24" s="13"/>
      <c r="H24" s="14">
        <f>SUM(D24-'[7]Sheet6'!D24)</f>
        <v>101</v>
      </c>
      <c r="I24" s="15"/>
    </row>
    <row r="25" spans="1:9" ht="11.25">
      <c r="A25" s="17" t="s">
        <v>741</v>
      </c>
      <c r="B25" s="14"/>
      <c r="C25" s="14"/>
      <c r="D25" s="14">
        <v>234130</v>
      </c>
      <c r="E25" s="631"/>
      <c r="F25" s="15"/>
      <c r="G25" s="13"/>
      <c r="H25" s="14">
        <f>SUM(D25-'[7]Sheet6'!D25)</f>
        <v>40442</v>
      </c>
      <c r="I25" s="15"/>
    </row>
    <row r="26" spans="1:9" ht="22.5">
      <c r="A26" s="17" t="s">
        <v>742</v>
      </c>
      <c r="B26" s="14">
        <v>108</v>
      </c>
      <c r="C26" s="14">
        <v>98</v>
      </c>
      <c r="D26" s="14"/>
      <c r="E26" s="631">
        <f>SUM(D26/B26)</f>
        <v>0</v>
      </c>
      <c r="F26" s="15">
        <f>SUM(D26/C26)</f>
        <v>0</v>
      </c>
      <c r="G26" s="13">
        <v>8</v>
      </c>
      <c r="H26" s="14">
        <f>SUM(D26-'[7]Sheet6'!D26)</f>
        <v>0</v>
      </c>
      <c r="I26" s="15"/>
    </row>
    <row r="27" spans="1:9" ht="13.5" customHeight="1">
      <c r="A27" s="17" t="s">
        <v>743</v>
      </c>
      <c r="B27" s="14">
        <v>52580</v>
      </c>
      <c r="C27" s="14">
        <v>4727</v>
      </c>
      <c r="D27" s="14">
        <v>3129</v>
      </c>
      <c r="E27" s="631">
        <f>SUM(D27/B27)</f>
        <v>0.059509319132750094</v>
      </c>
      <c r="F27" s="15">
        <f>SUM(D27/C27)</f>
        <v>0.6619420351174106</v>
      </c>
      <c r="G27" s="13">
        <v>1135</v>
      </c>
      <c r="H27" s="14">
        <f>SUM(D27-'[7]Sheet6'!D27)</f>
        <v>1359</v>
      </c>
      <c r="I27" s="15">
        <f>SUM(H27/G27)</f>
        <v>1.1973568281938325</v>
      </c>
    </row>
    <row r="28" spans="1:9" ht="25.5">
      <c r="A28" s="642" t="s">
        <v>809</v>
      </c>
      <c r="B28" s="11">
        <v>37344</v>
      </c>
      <c r="C28" s="11">
        <v>20573</v>
      </c>
      <c r="D28" s="11">
        <f>SUM(D29+D30)</f>
        <v>11039</v>
      </c>
      <c r="E28" s="629">
        <f>SUM(D28/B28)</f>
        <v>0.2956030419880034</v>
      </c>
      <c r="F28" s="12">
        <f>SUM(D28/C28)</f>
        <v>0.536577067029602</v>
      </c>
      <c r="G28" s="16">
        <v>3201</v>
      </c>
      <c r="H28" s="11">
        <f>SUM(H29+H30)</f>
        <v>2908</v>
      </c>
      <c r="I28" s="12">
        <f>SUM(H28/G28)</f>
        <v>0.908466104342393</v>
      </c>
    </row>
    <row r="29" spans="1:9" ht="22.5">
      <c r="A29" s="20" t="s">
        <v>745</v>
      </c>
      <c r="B29" s="14"/>
      <c r="C29" s="14"/>
      <c r="D29" s="14">
        <v>4221</v>
      </c>
      <c r="E29" s="631"/>
      <c r="F29" s="15"/>
      <c r="G29" s="13"/>
      <c r="H29" s="14">
        <v>572</v>
      </c>
      <c r="I29" s="15"/>
    </row>
    <row r="30" spans="1:9" ht="11.25">
      <c r="A30" s="17" t="s">
        <v>211</v>
      </c>
      <c r="B30" s="14">
        <v>28633</v>
      </c>
      <c r="C30" s="14">
        <v>16276</v>
      </c>
      <c r="D30" s="14">
        <v>6818</v>
      </c>
      <c r="E30" s="631">
        <f>SUM(D30/B30)</f>
        <v>0.23811685817064226</v>
      </c>
      <c r="F30" s="15">
        <f>SUM(D30/C30)</f>
        <v>0.4188989923814205</v>
      </c>
      <c r="G30" s="13">
        <v>2735</v>
      </c>
      <c r="H30" s="14">
        <f>SUM(D30-'[7]Sheet6'!D30)</f>
        <v>2336</v>
      </c>
      <c r="I30" s="15">
        <f>SUM(H30/G30)</f>
        <v>0.8541133455210238</v>
      </c>
    </row>
    <row r="31" spans="1:9" ht="25.5">
      <c r="A31" s="642" t="s">
        <v>810</v>
      </c>
      <c r="B31" s="11">
        <f>SUM(B32-B33)</f>
        <v>0</v>
      </c>
      <c r="C31" s="11"/>
      <c r="D31" s="11">
        <f>SUM(D32-D33)</f>
        <v>0</v>
      </c>
      <c r="E31" s="629"/>
      <c r="F31" s="12"/>
      <c r="G31" s="11"/>
      <c r="H31" s="11">
        <f>SUM(H32-H33)</f>
        <v>0</v>
      </c>
      <c r="I31" s="15"/>
    </row>
    <row r="32" spans="1:9" ht="11.25">
      <c r="A32" s="13" t="s">
        <v>811</v>
      </c>
      <c r="B32" s="14"/>
      <c r="C32" s="14"/>
      <c r="D32" s="14"/>
      <c r="E32" s="631"/>
      <c r="F32" s="15"/>
      <c r="G32" s="13"/>
      <c r="H32" s="14">
        <f>SUM(D32-'[7]Sheet6'!D32)</f>
        <v>0</v>
      </c>
      <c r="I32" s="15"/>
    </row>
    <row r="33" spans="1:9" ht="22.5">
      <c r="A33" s="643" t="s">
        <v>812</v>
      </c>
      <c r="B33" s="14"/>
      <c r="C33" s="14"/>
      <c r="D33" s="14"/>
      <c r="E33" s="631"/>
      <c r="F33" s="15"/>
      <c r="G33" s="13"/>
      <c r="H33" s="14">
        <f>SUM(D33-'[7]Sheet6'!D33)</f>
        <v>0</v>
      </c>
      <c r="I33" s="15"/>
    </row>
    <row r="34" spans="1:9" ht="12.75">
      <c r="A34" s="24"/>
      <c r="B34" s="644"/>
      <c r="C34" s="644"/>
      <c r="D34" s="644"/>
      <c r="E34" s="645"/>
      <c r="F34" s="646"/>
      <c r="G34" s="27"/>
      <c r="H34" s="27"/>
      <c r="I34" s="27"/>
    </row>
    <row r="35" spans="1:9" ht="12.75">
      <c r="A35" s="1"/>
      <c r="B35" s="644"/>
      <c r="C35" s="644"/>
      <c r="D35" s="644"/>
      <c r="E35" s="645"/>
      <c r="F35" s="646"/>
      <c r="G35" s="27"/>
      <c r="H35" s="27"/>
      <c r="I35" s="27"/>
    </row>
    <row r="36" spans="1:9" ht="12.75">
      <c r="A36" s="1"/>
      <c r="B36" s="644"/>
      <c r="C36" s="644"/>
      <c r="D36" s="644"/>
      <c r="E36" s="645"/>
      <c r="F36" s="646"/>
      <c r="G36" s="27"/>
      <c r="H36" s="27"/>
      <c r="I36" s="27"/>
    </row>
    <row r="37" spans="1:9" ht="12.75">
      <c r="A37" s="1"/>
      <c r="B37" s="644"/>
      <c r="C37" s="644"/>
      <c r="D37" s="644"/>
      <c r="E37" s="645"/>
      <c r="F37" s="646"/>
      <c r="G37" s="27"/>
      <c r="H37" s="27"/>
      <c r="I37" s="27"/>
    </row>
    <row r="38" spans="1:9" ht="12.75">
      <c r="A38" s="1"/>
      <c r="B38" s="644"/>
      <c r="C38" s="644"/>
      <c r="D38" s="644"/>
      <c r="E38" s="645"/>
      <c r="F38" s="646"/>
      <c r="G38" s="27"/>
      <c r="H38" s="27"/>
      <c r="I38" s="27"/>
    </row>
    <row r="39" spans="1:9" ht="14.25">
      <c r="A39" s="7"/>
      <c r="B39" s="644"/>
      <c r="C39" s="644"/>
      <c r="D39" s="644"/>
      <c r="E39" s="645"/>
      <c r="F39" s="646"/>
      <c r="G39" s="27"/>
      <c r="H39" s="27"/>
      <c r="I39" s="27"/>
    </row>
    <row r="40" spans="1:9" ht="14.25">
      <c r="A40" s="7"/>
      <c r="B40" s="644"/>
      <c r="C40" s="644"/>
      <c r="D40" s="644"/>
      <c r="E40" s="645"/>
      <c r="F40" s="646"/>
      <c r="G40" s="27"/>
      <c r="H40" s="27"/>
      <c r="I40" s="27"/>
    </row>
    <row r="41" spans="1:9" ht="12">
      <c r="A41" s="27" t="s">
        <v>55</v>
      </c>
      <c r="B41" s="647"/>
      <c r="C41" s="647"/>
      <c r="D41" s="647" t="s">
        <v>56</v>
      </c>
      <c r="E41" s="648"/>
      <c r="F41" s="649"/>
      <c r="G41" s="1"/>
      <c r="H41" s="1"/>
      <c r="I41" s="1"/>
    </row>
    <row r="42" spans="1:9" ht="12">
      <c r="A42" s="27"/>
      <c r="B42" s="647"/>
      <c r="C42" s="650"/>
      <c r="D42" s="647"/>
      <c r="E42" s="27"/>
      <c r="F42" s="649"/>
      <c r="G42" s="1"/>
      <c r="H42" s="1"/>
      <c r="I42" s="1"/>
    </row>
    <row r="43" spans="1:9" ht="12">
      <c r="A43" s="27"/>
      <c r="B43" s="647"/>
      <c r="C43" s="650"/>
      <c r="D43" s="647"/>
      <c r="E43" s="27"/>
      <c r="F43" s="651"/>
      <c r="G43" s="1"/>
      <c r="H43" s="1"/>
      <c r="I43" s="1"/>
    </row>
    <row r="44" spans="1:9" ht="12">
      <c r="A44" s="1"/>
      <c r="B44" s="27"/>
      <c r="C44" s="650"/>
      <c r="D44" s="1"/>
      <c r="E44" s="1"/>
      <c r="F44" s="1"/>
      <c r="G44" s="1"/>
      <c r="H44" s="1"/>
      <c r="I44" s="1"/>
    </row>
    <row r="45" spans="1:9" ht="12.75">
      <c r="A45" s="2"/>
      <c r="B45" s="1"/>
      <c r="C45" s="1"/>
      <c r="D45" s="2"/>
      <c r="E45" s="1"/>
      <c r="F45" s="1"/>
      <c r="G45" s="1"/>
      <c r="H45" s="1"/>
      <c r="I45" s="1"/>
    </row>
    <row r="46" spans="1:9" ht="12">
      <c r="A46" s="27" t="s">
        <v>57</v>
      </c>
      <c r="B46" s="1"/>
      <c r="C46" s="1"/>
      <c r="D46" s="1"/>
      <c r="E46" s="1"/>
      <c r="F46" s="1"/>
      <c r="G46" s="1"/>
      <c r="H46" s="1"/>
      <c r="I46" s="1"/>
    </row>
    <row r="47" spans="1:9" ht="12">
      <c r="A47" s="27" t="s">
        <v>58</v>
      </c>
      <c r="B47" s="1"/>
      <c r="C47" s="1"/>
      <c r="D47" s="1"/>
      <c r="E47" s="1"/>
      <c r="F47" s="1"/>
      <c r="G47" s="1"/>
      <c r="H47" s="1"/>
      <c r="I47" s="1"/>
    </row>
    <row r="48" spans="1:9" ht="11.25">
      <c r="A48" s="1"/>
      <c r="B48" s="1"/>
      <c r="C48" s="1"/>
      <c r="D48" s="1"/>
      <c r="E48" s="1"/>
      <c r="F48" s="1"/>
      <c r="G48" s="1"/>
      <c r="H48" s="1"/>
      <c r="I48" s="1"/>
    </row>
    <row r="49" spans="1:9" ht="11.25">
      <c r="A49" s="1"/>
      <c r="B49" s="1"/>
      <c r="C49" s="1"/>
      <c r="D49" s="1"/>
      <c r="E49" s="1"/>
      <c r="F49" s="1"/>
      <c r="G49" s="1"/>
      <c r="H49" s="1"/>
      <c r="I49" s="1"/>
    </row>
    <row r="50" spans="1:9" ht="11.25">
      <c r="A50" s="1"/>
      <c r="B50" s="1"/>
      <c r="C50" s="1"/>
      <c r="D50" s="1"/>
      <c r="E50" s="1"/>
      <c r="F50" s="1"/>
      <c r="G50" s="1"/>
      <c r="H50" s="1"/>
      <c r="I50" s="1"/>
    </row>
    <row r="51" spans="1:9" ht="11.25">
      <c r="A51" s="1"/>
      <c r="B51" s="1"/>
      <c r="C51" s="1"/>
      <c r="D51" s="1"/>
      <c r="E51" s="1"/>
      <c r="F51" s="1"/>
      <c r="G51" s="1"/>
      <c r="H51" s="1"/>
      <c r="I51" s="1"/>
    </row>
    <row r="52" spans="1:9" ht="11.25">
      <c r="A52" s="1"/>
      <c r="B52" s="1"/>
      <c r="C52" s="1"/>
      <c r="D52" s="1"/>
      <c r="E52" s="1"/>
      <c r="F52" s="1"/>
      <c r="G52" s="1"/>
      <c r="H52" s="1"/>
      <c r="I52" s="1"/>
    </row>
    <row r="53" spans="1:9" ht="11.25">
      <c r="A53" s="1"/>
      <c r="B53" s="1"/>
      <c r="C53" s="1"/>
      <c r="D53" s="1"/>
      <c r="E53" s="1"/>
      <c r="F53" s="1"/>
      <c r="G53" s="1"/>
      <c r="H53" s="1"/>
      <c r="I53" s="1"/>
    </row>
    <row r="54" spans="1:9" ht="11.25">
      <c r="A54" s="1"/>
      <c r="B54" s="1"/>
      <c r="C54" s="1"/>
      <c r="D54" s="1"/>
      <c r="E54" s="1"/>
      <c r="F54" s="1"/>
      <c r="G54" s="1"/>
      <c r="H54" s="1"/>
      <c r="I54" s="1"/>
    </row>
    <row r="55" spans="1:9" ht="11.25">
      <c r="A55" s="1"/>
      <c r="B55" s="1"/>
      <c r="C55" s="1"/>
      <c r="D55" s="1"/>
      <c r="E55" s="1"/>
      <c r="F55" s="1"/>
      <c r="G55" s="1"/>
      <c r="H55" s="1"/>
      <c r="I55" s="1"/>
    </row>
  </sheetData>
  <printOptions/>
  <pageMargins left="0.4" right="0.43" top="0.5" bottom="0.5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6"/>
  <sheetViews>
    <sheetView showGridLines="0" showZeros="0" workbookViewId="0" topLeftCell="B1">
      <selection activeCell="B44" sqref="B44"/>
    </sheetView>
  </sheetViews>
  <sheetFormatPr defaultColWidth="9.33203125" defaultRowHeight="11.25"/>
  <cols>
    <col min="1" max="1" width="9.66015625" style="652" hidden="1" customWidth="1"/>
    <col min="2" max="2" width="44.33203125" style="653" customWidth="1"/>
    <col min="3" max="3" width="15.33203125" style="654" customWidth="1"/>
    <col min="4" max="4" width="12.33203125" style="654" customWidth="1"/>
    <col min="5" max="5" width="12.16015625" style="654" customWidth="1"/>
    <col min="6" max="6" width="14.33203125" style="654" customWidth="1"/>
    <col min="7" max="16384" width="9.33203125" style="654" customWidth="1"/>
  </cols>
  <sheetData>
    <row r="1" spans="5:6" ht="11.25">
      <c r="E1" s="655"/>
      <c r="F1" s="655"/>
    </row>
    <row r="2" spans="1:8" s="658" customFormat="1" ht="12.75">
      <c r="A2" s="656"/>
      <c r="B2" s="657" t="s">
        <v>813</v>
      </c>
      <c r="C2" s="656"/>
      <c r="F2" s="659" t="s">
        <v>814</v>
      </c>
      <c r="G2" s="660"/>
      <c r="H2" s="657" t="s">
        <v>815</v>
      </c>
    </row>
    <row r="4" spans="1:6" s="664" customFormat="1" ht="15.75">
      <c r="A4" s="661"/>
      <c r="B4" s="662" t="s">
        <v>816</v>
      </c>
      <c r="C4" s="663"/>
      <c r="D4" s="663"/>
      <c r="E4" s="663"/>
      <c r="F4" s="663"/>
    </row>
    <row r="5" spans="1:7" s="664" customFormat="1" ht="15.75">
      <c r="A5" s="661"/>
      <c r="B5" s="662" t="s">
        <v>268</v>
      </c>
      <c r="C5" s="665"/>
      <c r="D5" s="663"/>
      <c r="E5" s="663"/>
      <c r="F5" s="663"/>
      <c r="G5" s="663"/>
    </row>
    <row r="6" spans="3:5" ht="11.25">
      <c r="C6" s="655"/>
      <c r="D6" s="655"/>
      <c r="E6" s="655"/>
    </row>
    <row r="7" spans="4:6" ht="12.75" customHeight="1">
      <c r="D7" s="666"/>
      <c r="E7" s="655"/>
      <c r="F7" s="655"/>
    </row>
    <row r="8" spans="1:7" s="673" customFormat="1" ht="12.75" customHeight="1">
      <c r="A8" s="667"/>
      <c r="B8" s="668"/>
      <c r="C8" s="669"/>
      <c r="D8" s="670" t="s">
        <v>817</v>
      </c>
      <c r="E8" s="671"/>
      <c r="F8" s="672"/>
      <c r="G8" s="654"/>
    </row>
    <row r="9" spans="1:9" s="680" customFormat="1" ht="40.5" customHeight="1">
      <c r="A9" s="674" t="s">
        <v>818</v>
      </c>
      <c r="B9" s="675" t="s">
        <v>5</v>
      </c>
      <c r="C9" s="676" t="s">
        <v>66</v>
      </c>
      <c r="D9" s="676" t="s">
        <v>8</v>
      </c>
      <c r="E9" s="676" t="s">
        <v>270</v>
      </c>
      <c r="F9" s="677" t="s">
        <v>12</v>
      </c>
      <c r="G9" s="678"/>
      <c r="H9" s="678"/>
      <c r="I9" s="679"/>
    </row>
    <row r="10" spans="1:8" s="673" customFormat="1" ht="12.75">
      <c r="A10" s="681"/>
      <c r="B10" s="682" t="s">
        <v>78</v>
      </c>
      <c r="C10" s="683">
        <v>2</v>
      </c>
      <c r="D10" s="684">
        <v>3</v>
      </c>
      <c r="E10" s="685">
        <v>4</v>
      </c>
      <c r="F10" s="686">
        <v>5</v>
      </c>
      <c r="G10" s="678" t="s">
        <v>420</v>
      </c>
      <c r="H10" s="678"/>
    </row>
    <row r="11" spans="1:6" s="678" customFormat="1" ht="12.75">
      <c r="A11" s="687" t="s">
        <v>819</v>
      </c>
      <c r="B11" s="688" t="s">
        <v>820</v>
      </c>
      <c r="C11" s="689">
        <v>340472</v>
      </c>
      <c r="D11" s="689">
        <v>215585</v>
      </c>
      <c r="E11" s="690">
        <f aca="true" t="shared" si="0" ref="E11:E32">D11/C11*100</f>
        <v>63.319450644986965</v>
      </c>
      <c r="F11" s="691">
        <v>28446</v>
      </c>
    </row>
    <row r="12" spans="1:6" s="678" customFormat="1" ht="25.5">
      <c r="A12" s="687"/>
      <c r="B12" s="692" t="s">
        <v>821</v>
      </c>
      <c r="C12" s="689">
        <v>224431</v>
      </c>
      <c r="D12" s="689">
        <v>143071</v>
      </c>
      <c r="E12" s="690">
        <f t="shared" si="0"/>
        <v>63.74832353819214</v>
      </c>
      <c r="F12" s="691">
        <v>20786</v>
      </c>
    </row>
    <row r="13" spans="1:6" s="678" customFormat="1" ht="12.75">
      <c r="A13" s="687" t="s">
        <v>819</v>
      </c>
      <c r="B13" s="693" t="s">
        <v>822</v>
      </c>
      <c r="C13" s="689">
        <v>185306</v>
      </c>
      <c r="D13" s="689">
        <v>118214</v>
      </c>
      <c r="E13" s="690">
        <f t="shared" si="0"/>
        <v>63.79394083300055</v>
      </c>
      <c r="F13" s="691">
        <v>16938</v>
      </c>
    </row>
    <row r="14" spans="1:6" s="678" customFormat="1" ht="12.75">
      <c r="A14" s="687"/>
      <c r="B14" s="693" t="s">
        <v>823</v>
      </c>
      <c r="C14" s="689">
        <v>184686</v>
      </c>
      <c r="D14" s="689">
        <v>117642</v>
      </c>
      <c r="E14" s="690">
        <f t="shared" si="0"/>
        <v>63.6983853675969</v>
      </c>
      <c r="F14" s="691">
        <v>16749</v>
      </c>
    </row>
    <row r="15" spans="1:6" s="679" customFormat="1" ht="12">
      <c r="A15" s="694" t="s">
        <v>824</v>
      </c>
      <c r="B15" s="695" t="s">
        <v>825</v>
      </c>
      <c r="C15" s="689">
        <v>138424</v>
      </c>
      <c r="D15" s="689">
        <v>89652</v>
      </c>
      <c r="E15" s="690">
        <f t="shared" si="0"/>
        <v>64.76622551002717</v>
      </c>
      <c r="F15" s="691">
        <v>13875</v>
      </c>
    </row>
    <row r="16" spans="1:6" s="673" customFormat="1" ht="12">
      <c r="A16" s="696"/>
      <c r="B16" s="695" t="s">
        <v>826</v>
      </c>
      <c r="C16" s="689">
        <v>24724</v>
      </c>
      <c r="D16" s="689">
        <v>8858</v>
      </c>
      <c r="E16" s="690">
        <f t="shared" si="0"/>
        <v>35.82753599741142</v>
      </c>
      <c r="F16" s="691">
        <v>977</v>
      </c>
    </row>
    <row r="17" spans="1:6" s="673" customFormat="1" ht="12">
      <c r="A17" s="696" t="s">
        <v>827</v>
      </c>
      <c r="B17" s="695" t="s">
        <v>91</v>
      </c>
      <c r="C17" s="689">
        <v>20498</v>
      </c>
      <c r="D17" s="689">
        <v>17442</v>
      </c>
      <c r="E17" s="690">
        <f t="shared" si="0"/>
        <v>85.09122841252805</v>
      </c>
      <c r="F17" s="691">
        <v>1786</v>
      </c>
    </row>
    <row r="18" spans="1:6" s="673" customFormat="1" ht="12">
      <c r="A18" s="696"/>
      <c r="B18" s="695" t="s">
        <v>828</v>
      </c>
      <c r="C18" s="689">
        <v>1040</v>
      </c>
      <c r="D18" s="689">
        <v>1690</v>
      </c>
      <c r="E18" s="690">
        <f t="shared" si="0"/>
        <v>162.5</v>
      </c>
      <c r="F18" s="691">
        <v>111</v>
      </c>
    </row>
    <row r="19" spans="1:6" s="678" customFormat="1" ht="12.75">
      <c r="A19" s="687"/>
      <c r="B19" s="693" t="s">
        <v>829</v>
      </c>
      <c r="C19" s="689">
        <v>620</v>
      </c>
      <c r="D19" s="689">
        <v>572</v>
      </c>
      <c r="E19" s="690">
        <f t="shared" si="0"/>
        <v>92.25806451612904</v>
      </c>
      <c r="F19" s="691">
        <v>189</v>
      </c>
    </row>
    <row r="20" spans="1:6" ht="12">
      <c r="A20" s="697" t="s">
        <v>830</v>
      </c>
      <c r="B20" s="695" t="s">
        <v>94</v>
      </c>
      <c r="C20" s="689">
        <v>620</v>
      </c>
      <c r="D20" s="689">
        <v>572</v>
      </c>
      <c r="E20" s="690">
        <f t="shared" si="0"/>
        <v>92.25806451612904</v>
      </c>
      <c r="F20" s="691">
        <v>189</v>
      </c>
    </row>
    <row r="21" spans="1:6" s="678" customFormat="1" ht="12.75">
      <c r="A21" s="687" t="s">
        <v>819</v>
      </c>
      <c r="B21" s="693" t="s">
        <v>831</v>
      </c>
      <c r="C21" s="689">
        <v>39125</v>
      </c>
      <c r="D21" s="689">
        <v>24857</v>
      </c>
      <c r="E21" s="690">
        <f t="shared" si="0"/>
        <v>63.53226837060703</v>
      </c>
      <c r="F21" s="691">
        <v>3848</v>
      </c>
    </row>
    <row r="22" spans="1:6" ht="12">
      <c r="A22" s="697" t="s">
        <v>832</v>
      </c>
      <c r="B22" s="695" t="s">
        <v>100</v>
      </c>
      <c r="C22" s="689">
        <v>264</v>
      </c>
      <c r="D22" s="689">
        <v>235</v>
      </c>
      <c r="E22" s="690">
        <f t="shared" si="0"/>
        <v>89.01515151515152</v>
      </c>
      <c r="F22" s="691">
        <v>44</v>
      </c>
    </row>
    <row r="23" spans="1:6" ht="12">
      <c r="A23" s="697" t="s">
        <v>833</v>
      </c>
      <c r="B23" s="695" t="s">
        <v>834</v>
      </c>
      <c r="C23" s="689">
        <v>2576</v>
      </c>
      <c r="D23" s="689">
        <v>1530</v>
      </c>
      <c r="E23" s="690">
        <f t="shared" si="0"/>
        <v>59.394409937888206</v>
      </c>
      <c r="F23" s="691">
        <v>193</v>
      </c>
    </row>
    <row r="24" spans="1:6" ht="22.5">
      <c r="A24" s="697" t="s">
        <v>835</v>
      </c>
      <c r="B24" s="698" t="s">
        <v>836</v>
      </c>
      <c r="C24" s="689">
        <v>21183</v>
      </c>
      <c r="D24" s="689">
        <v>13384</v>
      </c>
      <c r="E24" s="690">
        <f t="shared" si="0"/>
        <v>63.18274087711845</v>
      </c>
      <c r="F24" s="691">
        <v>2133</v>
      </c>
    </row>
    <row r="25" spans="1:6" ht="12">
      <c r="A25" s="697" t="s">
        <v>837</v>
      </c>
      <c r="B25" s="695" t="s">
        <v>108</v>
      </c>
      <c r="C25" s="689">
        <v>200</v>
      </c>
      <c r="D25" s="689">
        <v>136</v>
      </c>
      <c r="E25" s="690">
        <f t="shared" si="0"/>
        <v>68</v>
      </c>
      <c r="F25" s="691">
        <v>20</v>
      </c>
    </row>
    <row r="26" spans="1:6" ht="12">
      <c r="A26" s="697" t="s">
        <v>838</v>
      </c>
      <c r="B26" s="695" t="s">
        <v>111</v>
      </c>
      <c r="C26" s="689">
        <v>14636</v>
      </c>
      <c r="D26" s="689">
        <v>9342</v>
      </c>
      <c r="E26" s="690">
        <f t="shared" si="0"/>
        <v>63.828915004099485</v>
      </c>
      <c r="F26" s="691">
        <v>1416</v>
      </c>
    </row>
    <row r="27" spans="1:6" ht="22.5">
      <c r="A27" s="697" t="s">
        <v>839</v>
      </c>
      <c r="B27" s="698" t="s">
        <v>840</v>
      </c>
      <c r="C27" s="689">
        <v>223</v>
      </c>
      <c r="D27" s="689">
        <v>191</v>
      </c>
      <c r="E27" s="690">
        <f t="shared" si="0"/>
        <v>85.65022421524664</v>
      </c>
      <c r="F27" s="691">
        <v>20</v>
      </c>
    </row>
    <row r="28" spans="1:6" ht="12">
      <c r="A28" s="697" t="s">
        <v>841</v>
      </c>
      <c r="B28" s="695" t="s">
        <v>116</v>
      </c>
      <c r="C28" s="689">
        <v>43</v>
      </c>
      <c r="D28" s="689">
        <v>39</v>
      </c>
      <c r="E28" s="690">
        <f t="shared" si="0"/>
        <v>90.69767441860465</v>
      </c>
      <c r="F28" s="691">
        <v>22</v>
      </c>
    </row>
    <row r="29" spans="1:6" ht="12.75">
      <c r="A29" s="697" t="s">
        <v>819</v>
      </c>
      <c r="B29" s="693" t="s">
        <v>842</v>
      </c>
      <c r="C29" s="689">
        <v>116041</v>
      </c>
      <c r="D29" s="689">
        <v>72514</v>
      </c>
      <c r="E29" s="690">
        <f t="shared" si="0"/>
        <v>62.48998198912453</v>
      </c>
      <c r="F29" s="691">
        <v>7660</v>
      </c>
    </row>
    <row r="30" spans="1:6" ht="12">
      <c r="A30" s="697" t="s">
        <v>843</v>
      </c>
      <c r="B30" s="699" t="s">
        <v>121</v>
      </c>
      <c r="C30" s="689">
        <v>5123</v>
      </c>
      <c r="D30" s="689">
        <v>2419</v>
      </c>
      <c r="E30" s="690">
        <f t="shared" si="0"/>
        <v>47.21842670310365</v>
      </c>
      <c r="F30" s="691">
        <v>582</v>
      </c>
    </row>
    <row r="31" spans="1:6" ht="22.5">
      <c r="A31" s="700" t="s">
        <v>844</v>
      </c>
      <c r="B31" s="698" t="s">
        <v>845</v>
      </c>
      <c r="C31" s="689">
        <v>4571</v>
      </c>
      <c r="D31" s="689">
        <v>1946</v>
      </c>
      <c r="E31" s="690">
        <f t="shared" si="0"/>
        <v>42.57274119448699</v>
      </c>
      <c r="F31" s="691">
        <v>368</v>
      </c>
    </row>
    <row r="32" spans="1:6" ht="22.5">
      <c r="A32" s="697" t="s">
        <v>846</v>
      </c>
      <c r="B32" s="698" t="s">
        <v>847</v>
      </c>
      <c r="C32" s="689">
        <v>131</v>
      </c>
      <c r="D32" s="689">
        <v>75</v>
      </c>
      <c r="E32" s="690">
        <f t="shared" si="0"/>
        <v>57.25190839694656</v>
      </c>
      <c r="F32" s="691">
        <v>9</v>
      </c>
    </row>
    <row r="33" spans="1:6" ht="12">
      <c r="A33" s="696" t="s">
        <v>848</v>
      </c>
      <c r="B33" s="695" t="s">
        <v>128</v>
      </c>
      <c r="C33" s="689">
        <v>421</v>
      </c>
      <c r="D33" s="689">
        <v>398</v>
      </c>
      <c r="E33" s="690">
        <v>94.54</v>
      </c>
      <c r="F33" s="691">
        <v>205</v>
      </c>
    </row>
    <row r="34" spans="1:6" ht="12">
      <c r="A34" s="697" t="s">
        <v>849</v>
      </c>
      <c r="B34" s="699" t="s">
        <v>131</v>
      </c>
      <c r="C34" s="689">
        <v>83834</v>
      </c>
      <c r="D34" s="689">
        <v>54225</v>
      </c>
      <c r="E34" s="690">
        <v>64.68</v>
      </c>
      <c r="F34" s="691">
        <v>4858</v>
      </c>
    </row>
    <row r="35" spans="1:6" ht="12">
      <c r="A35" s="697" t="s">
        <v>850</v>
      </c>
      <c r="B35" s="695" t="s">
        <v>133</v>
      </c>
      <c r="C35" s="689">
        <v>172</v>
      </c>
      <c r="D35" s="689">
        <v>35</v>
      </c>
      <c r="E35" s="690">
        <v>20.35</v>
      </c>
      <c r="F35" s="691">
        <v>6</v>
      </c>
    </row>
    <row r="36" spans="1:6" ht="12">
      <c r="A36" s="697"/>
      <c r="B36" s="695" t="s">
        <v>851</v>
      </c>
      <c r="C36" s="689">
        <v>172</v>
      </c>
      <c r="D36" s="689">
        <v>35</v>
      </c>
      <c r="E36" s="690">
        <v>20.35</v>
      </c>
      <c r="F36" s="691">
        <v>6</v>
      </c>
    </row>
    <row r="37" spans="1:6" ht="12">
      <c r="A37" s="697" t="s">
        <v>852</v>
      </c>
      <c r="B37" s="695" t="s">
        <v>136</v>
      </c>
      <c r="C37" s="689">
        <v>83662</v>
      </c>
      <c r="D37" s="689">
        <v>54190</v>
      </c>
      <c r="E37" s="690">
        <v>64.77</v>
      </c>
      <c r="F37" s="691">
        <v>4852</v>
      </c>
    </row>
    <row r="38" spans="1:6" ht="22.5">
      <c r="A38" s="697" t="s">
        <v>853</v>
      </c>
      <c r="B38" s="682" t="s">
        <v>854</v>
      </c>
      <c r="C38" s="689">
        <v>27084</v>
      </c>
      <c r="D38" s="689">
        <v>15857</v>
      </c>
      <c r="E38" s="690">
        <v>58.55</v>
      </c>
      <c r="F38" s="691">
        <v>2228</v>
      </c>
    </row>
    <row r="39" spans="1:6" ht="12">
      <c r="A39" s="697" t="s">
        <v>855</v>
      </c>
      <c r="B39" s="695" t="s">
        <v>133</v>
      </c>
      <c r="C39" s="689">
        <v>27084</v>
      </c>
      <c r="D39" s="689">
        <v>15857</v>
      </c>
      <c r="E39" s="690">
        <v>58.55</v>
      </c>
      <c r="F39" s="691">
        <v>2228</v>
      </c>
    </row>
    <row r="40" spans="1:6" ht="12">
      <c r="A40" s="697" t="s">
        <v>856</v>
      </c>
      <c r="B40" s="695" t="s">
        <v>857</v>
      </c>
      <c r="C40" s="689">
        <v>0</v>
      </c>
      <c r="D40" s="689">
        <v>0</v>
      </c>
      <c r="E40" s="701">
        <v>0</v>
      </c>
      <c r="F40" s="691">
        <v>0</v>
      </c>
    </row>
    <row r="41" spans="1:6" ht="22.5">
      <c r="A41" s="697"/>
      <c r="B41" s="698" t="s">
        <v>858</v>
      </c>
      <c r="C41" s="689">
        <v>0</v>
      </c>
      <c r="D41" s="689">
        <v>0</v>
      </c>
      <c r="E41" s="701">
        <v>0</v>
      </c>
      <c r="F41" s="691">
        <v>0</v>
      </c>
    </row>
    <row r="42" spans="1:6" ht="12">
      <c r="A42" s="697" t="s">
        <v>856</v>
      </c>
      <c r="B42" s="702" t="s">
        <v>859</v>
      </c>
      <c r="C42" s="703">
        <v>0</v>
      </c>
      <c r="D42" s="703">
        <v>13</v>
      </c>
      <c r="E42" s="704">
        <v>0</v>
      </c>
      <c r="F42" s="705">
        <v>-8</v>
      </c>
    </row>
    <row r="43" spans="2:5" ht="11.25">
      <c r="B43" s="706" t="s">
        <v>860</v>
      </c>
      <c r="C43" s="707"/>
      <c r="D43" s="707"/>
      <c r="E43" s="708"/>
    </row>
    <row r="44" spans="1:2" ht="10.5">
      <c r="A44" s="654"/>
      <c r="B44" s="654"/>
    </row>
    <row r="45" spans="1:5" s="708" customFormat="1" ht="12">
      <c r="A45" s="709"/>
      <c r="B45" s="710"/>
      <c r="C45" s="711"/>
      <c r="D45" s="712"/>
      <c r="E45" s="713"/>
    </row>
    <row r="46" spans="1:6" s="718" customFormat="1" ht="12">
      <c r="A46" s="714"/>
      <c r="B46" s="715" t="s">
        <v>264</v>
      </c>
      <c r="C46" s="715"/>
      <c r="D46" s="716"/>
      <c r="E46" s="716"/>
      <c r="F46" s="717" t="s">
        <v>56</v>
      </c>
    </row>
    <row r="47" spans="2:5" ht="12.75">
      <c r="B47" s="719"/>
      <c r="C47" s="720"/>
      <c r="D47" s="708"/>
      <c r="E47" s="708"/>
    </row>
    <row r="48" spans="1:5" s="708" customFormat="1" ht="13.5" customHeight="1">
      <c r="A48" s="709"/>
      <c r="B48" s="721"/>
      <c r="D48" s="722"/>
      <c r="E48" s="654"/>
    </row>
    <row r="49" spans="2:5" ht="12.75">
      <c r="B49" s="719"/>
      <c r="C49" s="720"/>
      <c r="D49" s="708"/>
      <c r="E49" s="708"/>
    </row>
    <row r="50" spans="1:5" s="708" customFormat="1" ht="11.25">
      <c r="A50" s="709"/>
      <c r="B50" s="721"/>
      <c r="D50" s="722"/>
      <c r="E50" s="654"/>
    </row>
    <row r="51" spans="2:5" ht="13.5" customHeight="1">
      <c r="B51" s="719"/>
      <c r="C51" s="720"/>
      <c r="D51" s="708"/>
      <c r="E51" s="708"/>
    </row>
    <row r="52" spans="2:4" ht="12">
      <c r="B52" s="723"/>
      <c r="C52" s="724"/>
      <c r="D52" s="722"/>
    </row>
    <row r="53" spans="2:4" ht="12">
      <c r="B53" s="723"/>
      <c r="C53" s="724"/>
      <c r="D53" s="725"/>
    </row>
    <row r="55" spans="2:4" ht="12">
      <c r="B55" s="726"/>
      <c r="C55" s="724"/>
      <c r="D55" s="727"/>
    </row>
    <row r="56" spans="2:4" ht="12">
      <c r="B56" s="723"/>
      <c r="C56" s="724"/>
      <c r="D56" s="727"/>
    </row>
  </sheetData>
  <printOptions/>
  <pageMargins left="0.5511811023622047" right="0.15748031496062992" top="0.65" bottom="0.984251968503937" header="0" footer="0"/>
  <pageSetup horizontalDpi="600" verticalDpi="600" orientation="portrait" paperSize="9" r:id="rId1"/>
  <headerFooter alignWithMargins="0">
    <oddFooter>&amp;L&amp;"RimHelvetica,Roman"&amp;8Valsts  kase / Pārskatu departaments
17.08.98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IlzeM</dc:creator>
  <cp:keywords/>
  <dc:description/>
  <cp:lastModifiedBy>IlzeM</cp:lastModifiedBy>
  <dcterms:created xsi:type="dcterms:W3CDTF">2002-12-04T08:19:38Z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