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3020" windowHeight="7080" activeTab="1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0">'10'!$A$1:$E$32</definedName>
    <definedName name="_xlnm.Print_Area" localSheetId="11">'11'!$A$1:$E$33</definedName>
    <definedName name="_xlnm.Print_Area" localSheetId="12">'12'!$A$1:$E$32</definedName>
    <definedName name="_xlnm.Print_Area" localSheetId="8">'8'!$A$1:$E$59</definedName>
    <definedName name="_xlnm.Print_Area" localSheetId="9">'9'!$A$1:$F$48</definedName>
    <definedName name="_xlnm.Print_Titles" localSheetId="13">'13'!$8:$11</definedName>
    <definedName name="_xlnm.Print_Titles" localSheetId="14">'14'!$8:$11</definedName>
    <definedName name="_xlnm.Print_Titles" localSheetId="17">'17'!$8:$10</definedName>
  </definedNames>
  <calcPr fullCalcOnLoad="1"/>
</workbook>
</file>

<file path=xl/sharedStrings.xml><?xml version="1.0" encoding="utf-8"?>
<sst xmlns="http://schemas.openxmlformats.org/spreadsheetml/2006/main" count="1100" uniqueCount="665">
  <si>
    <t>Valsts kases oficialais meneša parskats par valsts kopbudzeta izpildi</t>
  </si>
  <si>
    <t xml:space="preserve"> (1998.gada janvaris - oktobris)</t>
  </si>
  <si>
    <t>(tukst.latu)</t>
  </si>
  <si>
    <t>Raditaji</t>
  </si>
  <si>
    <t>Valsts budzets</t>
  </si>
  <si>
    <t>Pašvaldibu budzets</t>
  </si>
  <si>
    <t>Konsolidetais kopbudzets***</t>
  </si>
  <si>
    <t>1.Ienemumi *</t>
  </si>
  <si>
    <t>2.Izdevumi *</t>
  </si>
  <si>
    <t>3.Finansialais deficits(-) vai parpalikums(+)</t>
  </si>
  <si>
    <t>4.Budzeta aizdevumi un atmaksas</t>
  </si>
  <si>
    <t xml:space="preserve">  Valsts budzeta aizdevumi</t>
  </si>
  <si>
    <t xml:space="preserve"> Valsts budzeta aizdevumu atmaksas</t>
  </si>
  <si>
    <t>5.Fiskalais deficits(-) vai parpalikums(+)</t>
  </si>
  <si>
    <t>6.Finansešana</t>
  </si>
  <si>
    <t>6.1.Iekšeja finansešana</t>
  </si>
  <si>
    <t>No citam valsts parvaldes strukturam</t>
  </si>
  <si>
    <t xml:space="preserve">     t.sk.no citam ta paša limena valsts parvaldes
     strukturam</t>
  </si>
  <si>
    <t xml:space="preserve">            no citiem valsts parvaldes limeniem</t>
  </si>
  <si>
    <t>No Latvijas Bankas</t>
  </si>
  <si>
    <t xml:space="preserve"> t.sk. Tirais aiznemumu apjoms</t>
  </si>
  <si>
    <t xml:space="preserve">         Depozitu apjoma izmainas**</t>
  </si>
  <si>
    <t xml:space="preserve">         Skaidras naudas lidzeklu
         apjoma izmainas</t>
  </si>
  <si>
    <t xml:space="preserve">         Valsts iekšeja aiznemuma vertspapiri</t>
  </si>
  <si>
    <t>No komercbankam</t>
  </si>
  <si>
    <t xml:space="preserve"> t.sk.Tirais aiznemumu apjoms</t>
  </si>
  <si>
    <t xml:space="preserve">         Depozitu apjoma izmainas</t>
  </si>
  <si>
    <t>Pareja iekšeja finansešana</t>
  </si>
  <si>
    <t>6.2.Areja finansešana</t>
  </si>
  <si>
    <t>*-neieskaitot transfertus</t>
  </si>
  <si>
    <t>**-ieskaitot valutu</t>
  </si>
  <si>
    <t>***-kopbudzeta konsolidetas pozicijas:pašvaldibu savstarpejie norekini - 24591  tukst.latu ,</t>
  </si>
  <si>
    <t xml:space="preserve">                                                                   maksajumi no valsts pamatbudzeta -   76137 tukst.latu ,</t>
  </si>
  <si>
    <t xml:space="preserve">                                                                     aizdevumi pašvaldibam no iekšejiem resursiem - 3837 tukst.latu.</t>
  </si>
  <si>
    <t xml:space="preserve">                                                                     aizdevumi pašvaldibam no arejiem aiznemumiem-  4704 tukst.latu.</t>
  </si>
  <si>
    <t xml:space="preserve">Valsts kases parvaldnieks  _______________________________________                                                </t>
  </si>
  <si>
    <t>A.Veiss</t>
  </si>
  <si>
    <t>Valsts kase / Parskatu departaments</t>
  </si>
  <si>
    <t>16.11.1998.g.</t>
  </si>
  <si>
    <t xml:space="preserve">      Valsts kases oficialais meneša parskats</t>
  </si>
  <si>
    <t>2.tabula</t>
  </si>
  <si>
    <t xml:space="preserve">                                               Valsts pamatbudzeta ienemumi</t>
  </si>
  <si>
    <t xml:space="preserve">                                              (1998.gada janvaris - oktobris)</t>
  </si>
  <si>
    <t>Likuma apstiprinatais gada plans</t>
  </si>
  <si>
    <t>Gada sagaidama izpilde %</t>
  </si>
  <si>
    <t>Izpilde no gada sakuma</t>
  </si>
  <si>
    <t>Izpilde % pret gada planu    (4/2)</t>
  </si>
  <si>
    <t>Oktobra prognoze</t>
  </si>
  <si>
    <t>Oktobra izpilde</t>
  </si>
  <si>
    <t>Izpilde % pret prognozi (7/6)</t>
  </si>
  <si>
    <t xml:space="preserve">1.Ienemumi-kopa </t>
  </si>
  <si>
    <t>I.1.Nodoklu ienemumi</t>
  </si>
  <si>
    <t>Tiešie nodokli</t>
  </si>
  <si>
    <t xml:space="preserve">   Uznemumu ienakuma nodoklis</t>
  </si>
  <si>
    <t>Netiešie nodokli</t>
  </si>
  <si>
    <t xml:space="preserve">   Pievienotas vertibas nodoklis</t>
  </si>
  <si>
    <t xml:space="preserve">   Akcizes nodoklis</t>
  </si>
  <si>
    <t xml:space="preserve">   Muitas nodoklis</t>
  </si>
  <si>
    <t>Citiem budzetiem      
 sadalamie nodokli *</t>
  </si>
  <si>
    <t>1.2.Nenodoklu ienemumi</t>
  </si>
  <si>
    <t xml:space="preserve">   Latvijas Bankas maksajumi</t>
  </si>
  <si>
    <t xml:space="preserve">   Maksajumi par valsts kapitala                                                                                                                                                                  
   izmantošanu</t>
  </si>
  <si>
    <t xml:space="preserve">   Procentu maksajumi par kreditiem</t>
  </si>
  <si>
    <t xml:space="preserve">   Valsts nodevas par juridiskajiem un citiem pakalpojumiem</t>
  </si>
  <si>
    <t xml:space="preserve">    Valsts nodeva par licencu
    izsniegšanu    atsevišku
    uznemejdarbibas veidu veikšanai</t>
  </si>
  <si>
    <t xml:space="preserve">   Ienemumi no valsts ipašuma
   iznomašanas</t>
  </si>
  <si>
    <t xml:space="preserve">   Sodi un sankcijas</t>
  </si>
  <si>
    <t xml:space="preserve">   Parejie nenodoklu ienemumi**</t>
  </si>
  <si>
    <t xml:space="preserve">   t.sk.parskaitijums valsts pamat-
   budzeta socialas apdrošinašanas  
   iemaksu  administrešanai</t>
  </si>
  <si>
    <t xml:space="preserve">   Valsts privatizacijas fonda iemaksas</t>
  </si>
  <si>
    <t xml:space="preserve">   Citas iemaksas par nekustamo                                                                   
   ipašumu</t>
  </si>
  <si>
    <t xml:space="preserve">   t.sk. ienemumi no Skrundas RLS                                                                                                                                                         
   maksas 50% apmera </t>
  </si>
  <si>
    <t xml:space="preserve">   Valsts nekustama ipašuma agenturas                                     
   iemaksas no nekustama ipašuma 
   pardošanas</t>
  </si>
  <si>
    <t>1.3.Pašu ienemumi***</t>
  </si>
  <si>
    <t xml:space="preserve">   Budzeta iestazu ienemumi no 
   maksas pakalpojumiem un citiem   
   pašu ienemumiem </t>
  </si>
  <si>
    <t>*-ieskaitot nesadalitas socialas apdrošinašanas iemaksas- 1751  tukst.latu</t>
  </si>
  <si>
    <t xml:space="preserve">**-ieskaitot procentus par valsts depozitu-4447 tukst.latu </t>
  </si>
  <si>
    <t>***-ieskaitot valutu</t>
  </si>
  <si>
    <t>Valsts kases parvaldnieks _______________________________________</t>
  </si>
  <si>
    <t>Valsts kase /Parskatu departaments</t>
  </si>
  <si>
    <t xml:space="preserve">                 Valsts kases oficialais meneša parskats</t>
  </si>
  <si>
    <t>3.tabula</t>
  </si>
  <si>
    <t xml:space="preserve">                  Valsts pamatbudzeta izdevumi pa ministrijam un pasakumiem</t>
  </si>
  <si>
    <t xml:space="preserve">                                                  (1998.gada janvaris - oktobris)</t>
  </si>
  <si>
    <t>Finanseša-nas plans parskata periodam</t>
  </si>
  <si>
    <t>Izpilde % pret gada planu        (4/2)</t>
  </si>
  <si>
    <t>Izpilde % pret finansešanas planu parskata periodam (4/3)</t>
  </si>
  <si>
    <t>Finansešanas plans oktobra  menesim</t>
  </si>
  <si>
    <t>Izpilde % pret finansešanas planu           (8/7)</t>
  </si>
  <si>
    <t xml:space="preserve">   Izdevumi - kopa </t>
  </si>
  <si>
    <t xml:space="preserve">     Uzturešanas izdevumi</t>
  </si>
  <si>
    <t xml:space="preserve">     Izdevumi kapitalieguldijumiem</t>
  </si>
  <si>
    <t>Valsts prezidenta kanceleja</t>
  </si>
  <si>
    <t>Saeima</t>
  </si>
  <si>
    <t>Ministru Kabinets</t>
  </si>
  <si>
    <t>Aizsardzibas ministrija</t>
  </si>
  <si>
    <t>Arlietu ministrija</t>
  </si>
  <si>
    <t>Ekonomikas ministrija</t>
  </si>
  <si>
    <t>Finansu ministrija</t>
  </si>
  <si>
    <t>Iekšlietu ministrija</t>
  </si>
  <si>
    <t>Izglitibas un zinatnes ministrija</t>
  </si>
  <si>
    <t>Zemkopibas ministrija</t>
  </si>
  <si>
    <t>Satiksmes ministrija</t>
  </si>
  <si>
    <t>Labklajibas ministrija</t>
  </si>
  <si>
    <t>Tieslietu ministrija</t>
  </si>
  <si>
    <t>Finanseša-nas plans oktobra menesim</t>
  </si>
  <si>
    <t>Oktobra  izpilde</t>
  </si>
  <si>
    <t>Vides aizsardzibas un regionalas attistibas ministrija</t>
  </si>
  <si>
    <t>Kulturas ministrija</t>
  </si>
  <si>
    <t>Valsts zemes dienests</t>
  </si>
  <si>
    <t>Valsts kontrole</t>
  </si>
  <si>
    <t>Augstaka tiesa</t>
  </si>
  <si>
    <t>Satversmes tiesa</t>
  </si>
  <si>
    <t>Prokuratura</t>
  </si>
  <si>
    <t>Centrala velešanu komisija</t>
  </si>
  <si>
    <t>Centrala zemes komisija</t>
  </si>
  <si>
    <t>Satversmes aizsardzibas birojs</t>
  </si>
  <si>
    <t>Radio un televizija</t>
  </si>
  <si>
    <t>Valsts cilvektiesibu
 birojs</t>
  </si>
  <si>
    <t>Merkdotacijas pašvaldibam</t>
  </si>
  <si>
    <t>Dotacijas pašvaldibam</t>
  </si>
  <si>
    <t>Valsts kases parvaldnieks ________________________________________</t>
  </si>
  <si>
    <t xml:space="preserve">           Valsts kases oficialais meneša parskats</t>
  </si>
  <si>
    <t xml:space="preserve"> 4.tabula</t>
  </si>
  <si>
    <t xml:space="preserve">                        Valsts pamatbudzeta izdevumi pec ekonomiskas klasifikacijas </t>
  </si>
  <si>
    <t xml:space="preserve">                                                          (1998.gada janvaris - oktobris)</t>
  </si>
  <si>
    <t>Finanseša-nas plans parskata periodam*</t>
  </si>
  <si>
    <t>Izpilde % pret gada planu      (4/2)</t>
  </si>
  <si>
    <t>Izpilde % pret finanseša-nas planu parskata periodam       (4/3)</t>
  </si>
  <si>
    <t>Finanse-šanas plans oktobra  menesim*</t>
  </si>
  <si>
    <t>Izpilde % pret finanse-šanas planu              (8/7)</t>
  </si>
  <si>
    <t>1.Izdevumi - kopa (1.1.+1.2.+1.3.)</t>
  </si>
  <si>
    <t>X</t>
  </si>
  <si>
    <t>1.1. Uzturešanas izdevumi</t>
  </si>
  <si>
    <t>Kartejie izdevumi</t>
  </si>
  <si>
    <t xml:space="preserve">    atalgojumi</t>
  </si>
  <si>
    <t xml:space="preserve">    darba deveja socialas 
    apdrošinašanas iemaksas</t>
  </si>
  <si>
    <t xml:space="preserve">    precu un pakalpojumu 
    apmaksa</t>
  </si>
  <si>
    <t>Maksajumi par aiznemumiem un kreditiem</t>
  </si>
  <si>
    <t xml:space="preserve">     procentu nomaksa par 
     iekšejiem aiznemumiem</t>
  </si>
  <si>
    <t xml:space="preserve">     procentu nomaksa par 
     arvalstu aiznemumiem</t>
  </si>
  <si>
    <t>Subsidijas un dotacijas</t>
  </si>
  <si>
    <t xml:space="preserve">    subsidijas</t>
  </si>
  <si>
    <t xml:space="preserve">    merkdotacijas pašvaldibu   
    budzetiem</t>
  </si>
  <si>
    <t xml:space="preserve">     dotacijas pašvaldibu    
     budzetiem</t>
  </si>
  <si>
    <t xml:space="preserve">     dotacijas iestadem un   
     organizacijam</t>
  </si>
  <si>
    <t xml:space="preserve">     dotacijas specialajam 
     budzetam</t>
  </si>
  <si>
    <t xml:space="preserve">     dotacijas iedzivotajiem</t>
  </si>
  <si>
    <t xml:space="preserve">     iemaksas starptautiskajas 
     organizacijas</t>
  </si>
  <si>
    <t>Parejie izdevumi</t>
  </si>
  <si>
    <t>1.2.Izdevumi kapitalieguldijumiem</t>
  </si>
  <si>
    <t xml:space="preserve">Izdevumi kapitalajam iegadem un kapitalajam remontam </t>
  </si>
  <si>
    <t>Valsts investicijas</t>
  </si>
  <si>
    <t>1.3.Valsts budzeta tirie 
     aizdevumi</t>
  </si>
  <si>
    <t>Valsts budzeta aizdevumi</t>
  </si>
  <si>
    <t>Valsts budzeta aizdevumu atmaksas</t>
  </si>
  <si>
    <t>*-nav ieklauti valsts budzeta tirie aizdevumi</t>
  </si>
  <si>
    <t xml:space="preserve">                                                                           Valsts kases oficialais meneša parskats</t>
  </si>
  <si>
    <t>5.tabula</t>
  </si>
  <si>
    <t xml:space="preserve">                                              Valsts speciala budzeta ienemumi pa ministrijam </t>
  </si>
  <si>
    <t xml:space="preserve">                                                             (1998.gada janvaris -oktobris)</t>
  </si>
  <si>
    <t>(tukst.lati)</t>
  </si>
  <si>
    <t>Gada sagaidama izpilde %*</t>
  </si>
  <si>
    <t>Izpilde % pret gada planu (4/2)</t>
  </si>
  <si>
    <t>Oktobra  prognoze*</t>
  </si>
  <si>
    <t xml:space="preserve">  Ienemumi - kopa </t>
  </si>
  <si>
    <t xml:space="preserve">Labklajibas ministrija </t>
  </si>
  <si>
    <t xml:space="preserve">  Valsts specialais veselibas aprupes budzets</t>
  </si>
  <si>
    <t xml:space="preserve">               Iedzivotaju ienakuma nodoklis</t>
  </si>
  <si>
    <t xml:space="preserve">               Valsts pamatbudzeta dotacija</t>
  </si>
  <si>
    <t xml:space="preserve">               Parejie maksajumi</t>
  </si>
  <si>
    <t xml:space="preserve">  Sociala apdrošinašana</t>
  </si>
  <si>
    <t xml:space="preserve">              Valsts pensiju specialais budzets</t>
  </si>
  <si>
    <t xml:space="preserve">               Nodarbinatibas specialais budzets</t>
  </si>
  <si>
    <t xml:space="preserve">               Darba negadijumu specialais budzets</t>
  </si>
  <si>
    <t xml:space="preserve">               Invaliditates,maternitates un slimibas 
               specialais budzets</t>
  </si>
  <si>
    <t xml:space="preserve">               Valsts socialas apdrošinašanas 
                agentura</t>
  </si>
  <si>
    <t xml:space="preserve">  Vides aizsardzibas fonds</t>
  </si>
  <si>
    <t xml:space="preserve">                Dabas resursu nodoklis</t>
  </si>
  <si>
    <t xml:space="preserve">                Parejie maksajumi</t>
  </si>
  <si>
    <t xml:space="preserve">   Skrundas RLS zemes nomas maksa</t>
  </si>
  <si>
    <t xml:space="preserve">  Valsts autocelu fonds</t>
  </si>
  <si>
    <t xml:space="preserve">                Transportlidzeklu ikgadeja nodeva</t>
  </si>
  <si>
    <t xml:space="preserve">                50% akcizes nodoklis par degvielu</t>
  </si>
  <si>
    <t xml:space="preserve">                 Parejie maksajumi</t>
  </si>
  <si>
    <t xml:space="preserve">  Ostu attistibas fonds</t>
  </si>
  <si>
    <t xml:space="preserve">                Ostas un kugošanas nodeva</t>
  </si>
  <si>
    <t xml:space="preserve">  Lidostu nodeva</t>
  </si>
  <si>
    <t xml:space="preserve">  Valsts ipašuma privatizacijas fonds</t>
  </si>
  <si>
    <t xml:space="preserve">                 Ienemumi no valsts ipašuma 
                 privatizacijas</t>
  </si>
  <si>
    <t xml:space="preserve">                 Ienemumi no pašvaldibu ipašuma
                 privatizacijas</t>
  </si>
  <si>
    <t xml:space="preserve">  Centrala dzivojamo maju privatizacijas komisija</t>
  </si>
  <si>
    <t xml:space="preserve"> Transportlidzeklu ipašnieku apdrošinašanas 
  garantijas fonds</t>
  </si>
  <si>
    <t xml:space="preserve">                 Atskaitijumi no obligatas 
                 apdrošinašanas premijam</t>
  </si>
  <si>
    <t xml:space="preserve"> Transportlidzeklu ipašnieku apdrošinašanas 
 apdrošinajuma nemeju interešu aizsardzibas fonds</t>
  </si>
  <si>
    <t>Celu satiksmes negadijumu noveršana un profilakse</t>
  </si>
  <si>
    <t xml:space="preserve">  Specialais budzets sporta vajadzibam</t>
  </si>
  <si>
    <t xml:space="preserve">                 Ienemumi no izlozes un azartspelu 
                 nodevas un nodokla maksajumiem</t>
  </si>
  <si>
    <t xml:space="preserve">  Specialais budzets kulturas vajadzibam</t>
  </si>
  <si>
    <t xml:space="preserve">  Zivju fonds</t>
  </si>
  <si>
    <t xml:space="preserve">                 Maksa par rupnieciskas zvejas tiesibu 
                 nomu un izmantošanu</t>
  </si>
  <si>
    <t xml:space="preserve">  Mezsaimniecibas attistibas fonds</t>
  </si>
  <si>
    <t xml:space="preserve">                  Ienemumi no mezu resursu 
                  realizacijas</t>
  </si>
  <si>
    <t xml:space="preserve">                  Parejie maksajumi</t>
  </si>
  <si>
    <t>Radio un televizijas padome</t>
  </si>
  <si>
    <t>Sanemtie davinajumi un ziedojumi **</t>
  </si>
  <si>
    <t xml:space="preserve">                  Iekšejie</t>
  </si>
  <si>
    <t xml:space="preserve">                  Arejie</t>
  </si>
  <si>
    <t xml:space="preserve"> *-nav ieklauta "Valsts socialas apdrošinašanas agentura"</t>
  </si>
  <si>
    <t>**-nav ieklautas Valsts ipašuma privatizacijas fonda iemaksas</t>
  </si>
  <si>
    <t xml:space="preserve">Valsts kases parvaldnieks _______________________________________ </t>
  </si>
  <si>
    <t xml:space="preserve"> 16.11.1998.g.</t>
  </si>
  <si>
    <t>6.tabula</t>
  </si>
  <si>
    <t xml:space="preserve">                                       Valsts speciala budzeta izdevumi pa ministrijam </t>
  </si>
  <si>
    <t>Likuma apstiprina-tais gada plans</t>
  </si>
  <si>
    <t>Izpilde % pret gada planu       (4/2)</t>
  </si>
  <si>
    <t>Izpilde % pret finansešanas planu parskata periodam   (4/3)</t>
  </si>
  <si>
    <t>Finanseša-nas plans oktobra menesim*</t>
  </si>
  <si>
    <t>Izpilde % pret finansešanas planu        (8/7)</t>
  </si>
  <si>
    <t xml:space="preserve">        Izdevumi - kopa </t>
  </si>
  <si>
    <t xml:space="preserve">        Uzturešanas izdevumi</t>
  </si>
  <si>
    <t xml:space="preserve">        Izdevumi kapitalieguldijumiem</t>
  </si>
  <si>
    <t xml:space="preserve">Sociala apdrošinašana </t>
  </si>
  <si>
    <t>x</t>
  </si>
  <si>
    <t xml:space="preserve"> Valsts pensiju specialais budzets</t>
  </si>
  <si>
    <t xml:space="preserve"> Nodarbinatibas specialais budzets</t>
  </si>
  <si>
    <t xml:space="preserve"> Darba negadijumu specialais budzets</t>
  </si>
  <si>
    <t xml:space="preserve"> Invaliditates,maternitates un slimibas specialais budzets</t>
  </si>
  <si>
    <t xml:space="preserve"> Valsts socialas apdrošinašanas agentura</t>
  </si>
  <si>
    <t xml:space="preserve">Vides aizsardzibas un regionalas attistibas ministrija </t>
  </si>
  <si>
    <t xml:space="preserve">  Skrundas RLS zemes nomas maksa</t>
  </si>
  <si>
    <t xml:space="preserve">  Centrala dzivojamo maju privatizacijas komisija </t>
  </si>
  <si>
    <t xml:space="preserve">Transportlidzeklu ipašnieku apdrošinašanas garantijas fonds </t>
  </si>
  <si>
    <t>Finanseša-nas plans oktobra  menesim</t>
  </si>
  <si>
    <t>Transportlidzeklu ipašnieku apdrošinašanas apdrošinajuma nemeju interešu aizsardzibas fonds</t>
  </si>
  <si>
    <t>Sanemtie davinajumi un 
ziedojumi **</t>
  </si>
  <si>
    <t>*-nav ieklauta "Valsts socialas apdrošinašanas agentura"</t>
  </si>
  <si>
    <t xml:space="preserve">                   Valsts kases oficialais meneša parskats</t>
  </si>
  <si>
    <t>7.tabula</t>
  </si>
  <si>
    <t xml:space="preserve">                  Valsts speciala budzeta izdevumi  pec ekonomiskas klasifikacijas </t>
  </si>
  <si>
    <t xml:space="preserve">                                                      (1998.gada janvaris -  oktobris)</t>
  </si>
  <si>
    <t xml:space="preserve">Finansešanas plans parskata periodam </t>
  </si>
  <si>
    <t>Izpilde % pret finansešanas planu       (4/3)</t>
  </si>
  <si>
    <t xml:space="preserve">Finansešanas plans oktobra menesim </t>
  </si>
  <si>
    <t>Izpilde % pret finansešanas planu             (8/7)</t>
  </si>
  <si>
    <t xml:space="preserve"> </t>
  </si>
  <si>
    <t xml:space="preserve">1.Izdevumi - kopa
   (1.1.+1.2.+1.3.) </t>
  </si>
  <si>
    <t>1.1.Uzturešanas izdevumi</t>
  </si>
  <si>
    <t xml:space="preserve">    dotacijas pašvaldibu    
     budzetiem</t>
  </si>
  <si>
    <t xml:space="preserve">     dotacijas valsts 
     pamatbudzetam socialas
     apdrošinašanas iemaksu 
     administrešanai </t>
  </si>
  <si>
    <t>1.2.Izdevumi 
     kapitalieguldijumiem</t>
  </si>
  <si>
    <t>Investicijas</t>
  </si>
  <si>
    <t>1.3.Valsts budzeta tirie 
      aizdevumi</t>
  </si>
  <si>
    <t>Valsts speciala budzeta aizdevumi</t>
  </si>
  <si>
    <t>Valsts speciala budzeta aizdevumu atmaksas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</si>
  <si>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</si>
  <si>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</si>
  <si>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</si>
  <si>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oktobris)</t>
  </si>
  <si>
    <t>(tūkst.latu)</t>
  </si>
  <si>
    <t>Rādītāji</t>
  </si>
  <si>
    <t>Valdības funkcijas kods</t>
  </si>
  <si>
    <t>Likumā apstiprinātais gada plāns</t>
  </si>
  <si>
    <t>Izpilde no gada sākuma</t>
  </si>
  <si>
    <t>Izpilde % pret gada plānu          (3/2)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</si>
  <si>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</si>
  <si>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</si>
  <si>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</si>
  <si>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</si>
  <si>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</si>
  <si>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</si>
  <si>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</si>
  <si>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</si>
  <si>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</si>
  <si>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</si>
  <si>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</si>
  <si>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</si>
  <si>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</si>
  <si>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</si>
  <si>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</si>
  <si>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Valsts kases pārvaldnieks__________________________________</t>
  </si>
  <si>
    <t>Valsts kase /Pārskatu departaments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</si>
  <si>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</si>
  <si>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</si>
  <si>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</si>
  <si>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(1998.gada janvāris - oktobris)</t>
  </si>
  <si>
    <t>Saņemtie dāvinājumi un ziedojumi</t>
  </si>
  <si>
    <t>Valsts kases pārvaldnieks_________________________________</t>
  </si>
  <si>
    <t xml:space="preserve">                                       Valsts kases oficiālais mēneša pārskats</t>
  </si>
  <si>
    <t>8. tabula</t>
  </si>
  <si>
    <t xml:space="preserve">      9.tabula</t>
  </si>
  <si>
    <t>Pašvaldību pamatbudžeta ieņēmumi</t>
  </si>
  <si>
    <t>( 1998. gada janvāris - oktobris )</t>
  </si>
  <si>
    <t xml:space="preserve">                                                           (tūkst.latu)</t>
  </si>
  <si>
    <t>Gada plāns</t>
  </si>
  <si>
    <t>Izpilde % pret gada plānu (3/2)</t>
  </si>
  <si>
    <t>1</t>
  </si>
  <si>
    <t>1. Ieņēmumi  kopā (1.1. + 1.2.)</t>
  </si>
  <si>
    <t xml:space="preserve">1.1. Nodokļu un nenodokļu ieņēmumi </t>
  </si>
  <si>
    <t xml:space="preserve"> (1.1.1. + 1.1.2.)</t>
  </si>
  <si>
    <t>1.1.1. Nodokļu ieņēmumi</t>
  </si>
  <si>
    <t>Tiešie nodokļi</t>
  </si>
  <si>
    <t>Iedzīvotāju ienākuma nodoklis *</t>
  </si>
  <si>
    <t>Nekustamā īpašuma nodoklis</t>
  </si>
  <si>
    <t>Īpašuma nodoklis</t>
  </si>
  <si>
    <t>Zemes nodokļa parādu maksājumi</t>
  </si>
  <si>
    <t>Netiešie nodokļi</t>
  </si>
  <si>
    <t>Iekšējie nodokļi par pakalpojumiem un precēm</t>
  </si>
  <si>
    <t>1.1.2. Nenodokļu ieņēmumi</t>
  </si>
  <si>
    <t>Ieņēmumi no uzņēmējdarbības un īpašuma</t>
  </si>
  <si>
    <t>Valsts (pašvaldību) nodevas un maksājumi</t>
  </si>
  <si>
    <t>Maksājumi par budžeta iestāžu sniegtajiem maksas pakalpojumiem un citi pašu ieņēmumi</t>
  </si>
  <si>
    <t>Sodi un sankcijas</t>
  </si>
  <si>
    <t>Pārējie nenodokļu ieņēmumi</t>
  </si>
  <si>
    <t>Ieņēmumi no valsts (pašvaldības) nekustamā īpašuma pārdošanas</t>
  </si>
  <si>
    <t>Ieņēmumi no zemes īpašuma pārdošanas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</si>
  <si>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</si>
  <si>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</si>
  <si>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</si>
  <si>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</si>
  <si>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</si>
  <si>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</si>
  <si>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</si>
  <si>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</si>
  <si>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</si>
  <si>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</si>
  <si>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</si>
  <si>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</si>
  <si>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</si>
  <si>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*t.sk. nesadalītais atlikums 1 244 tūkst.latu</t>
  </si>
  <si>
    <t>Pārvaldnieks</t>
  </si>
  <si>
    <t xml:space="preserve">                                           Valsts kases oficiālais mēneša pārskats</t>
  </si>
  <si>
    <t>9. tabula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</si>
  <si>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</si>
  <si>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</si>
  <si>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</si>
  <si>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</si>
  <si>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</si>
  <si>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</si>
  <si>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</t>
  </si>
  <si>
    <t>1.1. Izdevumi pēc valdības funkcijām</t>
  </si>
  <si>
    <t>Izpildvaras un likumdošanas varas institūcijas</t>
  </si>
  <si>
    <t>t.sk. pabalsts un palīdzība trūcīgiem iedzīvotājiem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</si>
  <si>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</si>
  <si>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</si>
  <si>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</si>
  <si>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</si>
  <si>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</si>
  <si>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</si>
  <si>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</si>
  <si>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</si>
  <si>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</si>
  <si>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</si>
  <si>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</si>
  <si>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</si>
  <si>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</si>
  <si>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 xml:space="preserve">                     Valsts kases oficiālais mēneša pārskats</t>
  </si>
  <si>
    <t>10. tabula</t>
  </si>
  <si>
    <t xml:space="preserve">Pašvaldību pamatbudžeta izdevumi pēc ekonomiskās klasifikācijas </t>
  </si>
  <si>
    <t xml:space="preserve">                                                             (tūkst.latu)</t>
  </si>
  <si>
    <t>1.Izdevumi  kopā (1.1. +1.2. +1.3.)</t>
  </si>
  <si>
    <t>1.1. Uzturēšanas izdevumi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</si>
  <si>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</si>
  <si>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</si>
  <si>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</si>
  <si>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</si>
  <si>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Subsīdijas un dotācijas</t>
  </si>
  <si>
    <t>1.2. Izdevumi kapitālieguldījumiem</t>
  </si>
  <si>
    <t>Izdevumi kapitālajām iegādēm un kapitālajam remontam</t>
  </si>
  <si>
    <t>Investīcijas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</si>
  <si>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</si>
  <si>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</si>
  <si>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</si>
  <si>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>11.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</si>
  <si>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</si>
  <si>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</si>
  <si>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</si>
  <si>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</si>
  <si>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</si>
  <si>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</si>
  <si>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</si>
  <si>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</si>
  <si>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</si>
  <si>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</si>
  <si>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</si>
  <si>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</si>
  <si>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</si>
  <si>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12. tabula</t>
  </si>
  <si>
    <t>Pašvaldību speciālā budžeta izdevumi pēc ekonomiskās klasifikācijas</t>
  </si>
  <si>
    <t xml:space="preserve">                                    (tūkst.latu)</t>
  </si>
  <si>
    <t>1.Izdevumi kopā (1.1. + 1.2. + 1.3.)</t>
  </si>
  <si>
    <t xml:space="preserve">Valsts sociālāis apdrošināšanas obligātas iemaksas </t>
  </si>
  <si>
    <t xml:space="preserve">Preču un pakalpojumu apmaksa </t>
  </si>
  <si>
    <t>Maksājumi par aizņēmumiem un kredītiem</t>
  </si>
  <si>
    <t xml:space="preserve">Investīcijas </t>
  </si>
  <si>
    <t>1.3. Pašvaldību budžeta tīrie aizdevumi</t>
  </si>
  <si>
    <t xml:space="preserve">      Valsts kases oficiālais mēneša pārskats</t>
  </si>
  <si>
    <t>13. 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</si>
  <si>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</si>
  <si>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</si>
  <si>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</si>
  <si>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</si>
  <si>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</si>
  <si>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</si>
  <si>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</si>
  <si>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</si>
  <si>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</si>
  <si>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</si>
  <si>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</si>
  <si>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</si>
  <si>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</si>
  <si>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</si>
  <si>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</si>
  <si>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No citām valsts pārvaldes struktūrām</t>
  </si>
  <si>
    <t>Budžeta līdzekļu izmaiņas (12-13)</t>
  </si>
  <si>
    <t>Līdzekļu atlikums gada sākumā</t>
  </si>
  <si>
    <t>Līdzekļu atlikums perioda beigās</t>
  </si>
  <si>
    <t>No komerc-
bankām</t>
  </si>
  <si>
    <t>Pārējā iekšējā finansēšana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</si>
  <si>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</si>
  <si>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</si>
  <si>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</si>
  <si>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</si>
  <si>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</si>
  <si>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</si>
  <si>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</si>
  <si>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</si>
  <si>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</si>
  <si>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</si>
  <si>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</si>
  <si>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</si>
  <si>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</si>
  <si>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</si>
  <si>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</si>
  <si>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</si>
  <si>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</si>
  <si>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</si>
  <si>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</si>
  <si>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</si>
  <si>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</si>
  <si>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</si>
  <si>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</si>
  <si>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</si>
  <si>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</si>
  <si>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</si>
  <si>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</si>
  <si>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</si>
  <si>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</si>
  <si>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</si>
  <si>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</si>
  <si>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</si>
  <si>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</si>
  <si>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</si>
  <si>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</si>
  <si>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</si>
  <si>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</si>
  <si>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</si>
  <si>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</si>
  <si>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- neieskaitot iedzīvotāju ienākuma nodokļa atlikumu sadales kontā</t>
  </si>
  <si>
    <t>_______________________________</t>
  </si>
  <si>
    <t xml:space="preserve">                Valsts kases oficiālais pārskats</t>
  </si>
  <si>
    <t>14.tabula</t>
  </si>
  <si>
    <t>Pašvaldību speciālā budžeta izpildes rādītāji</t>
  </si>
  <si>
    <t>( 1998. gada janvāris - oktobris)</t>
  </si>
  <si>
    <t xml:space="preserve">                            (tūkst. latu)</t>
  </si>
  <si>
    <t>Iekšējā finansēšana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</si>
  <si>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</si>
  <si>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</si>
  <si>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</si>
  <si>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</si>
  <si>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</si>
  <si>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</si>
  <si>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No komercbankām</t>
  </si>
  <si>
    <t>Ārējā finansēšana</t>
  </si>
  <si>
    <t xml:space="preserve">                                      Valsts kases oficiālais mēneša pārskats</t>
  </si>
  <si>
    <t xml:space="preserve">                15. tabula</t>
  </si>
  <si>
    <t xml:space="preserve">                   Pašvaldību finansu izlīdzināšanas  fonda līdzekļi</t>
  </si>
  <si>
    <t xml:space="preserve">                               ( 1998. gada janvāris - oktobris )</t>
  </si>
  <si>
    <t>(latos)</t>
  </si>
  <si>
    <t>Izpilde</t>
  </si>
  <si>
    <t xml:space="preserve">1. Ieņēmumi - kopā   </t>
  </si>
  <si>
    <t>Atlikums uz 1998.gada 1.janvāri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</si>
  <si>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</si>
  <si>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</si>
  <si>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</si>
  <si>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</si>
  <si>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</si>
  <si>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</si>
  <si>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</si>
  <si>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Pārskaitīta īpašuma nodokļa pārmaksa par 1997.gadu</t>
  </si>
  <si>
    <t>3. Atlikums uz 1998.gada 1.novembri (1.-2.)</t>
  </si>
  <si>
    <t xml:space="preserve">            no tā : atlikums par 1998.gadu</t>
  </si>
  <si>
    <t>Pārvaldnieks                                            ________________________</t>
  </si>
  <si>
    <t xml:space="preserve">                                Valsts kases oficiālais mēneša pārskats                     </t>
  </si>
  <si>
    <t>16. tabula</t>
  </si>
  <si>
    <t xml:space="preserve">No pašvaldību finansu izlīdzināšanas fonda pārskaitītie līdzekļi </t>
  </si>
  <si>
    <t xml:space="preserve">   No pašvaldību finansu izlīdzināšanas fonda pārskaitītie līdzekļi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</si>
  <si>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</si>
  <si>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</si>
  <si>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</si>
  <si>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</si>
  <si>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</si>
  <si>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</si>
  <si>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</si>
  <si>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</si>
  <si>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</si>
  <si>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</si>
  <si>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</si>
  <si>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</si>
  <si>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</si>
  <si>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</si>
  <si>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</si>
  <si>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</si>
  <si>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</si>
  <si>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</si>
  <si>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</si>
  <si>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</si>
  <si>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</si>
  <si>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</si>
  <si>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</si>
  <si>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</si>
  <si>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</si>
  <si>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</si>
  <si>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</si>
  <si>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</si>
  <si>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</si>
  <si>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</si>
  <si>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</si>
  <si>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</si>
  <si>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</si>
  <si>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</si>
  <si>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</si>
  <si>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</si>
  <si>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</si>
  <si>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A.Veiss</t>
  </si>
  <si>
    <t xml:space="preserve">                                                                                         Valsts kases oficiālais mēneša pārskats</t>
  </si>
  <si>
    <t>17. tabula</t>
  </si>
  <si>
    <t>No valsts budžeta pārskaitītās mērķdotācijas pašvaldībām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</si>
  <si>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</si>
  <si>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</si>
  <si>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</si>
  <si>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</si>
  <si>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</si>
  <si>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</si>
  <si>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</si>
  <si>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</si>
  <si>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</si>
  <si>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1997.g.</t>
  </si>
  <si>
    <t>1998.g.</t>
  </si>
  <si>
    <t xml:space="preserve">Pārvaldnieks                                           </t>
  </si>
  <si>
    <t>1.tabula</t>
  </si>
  <si>
    <t>Valsts kases oficiālais mēneša pārskats</t>
  </si>
  <si>
    <t>Valsts konsolidētā budžeta izpilde</t>
  </si>
  <si>
    <t>(1998.gada janvāris - oktobris)</t>
  </si>
  <si>
    <t>1. Kopējie ieņēmumi (1.1.+1.2.)</t>
  </si>
  <si>
    <t>85,07%</t>
  </si>
  <si>
    <t>Valsts pamatbudžeta ieņēmumi (bruto)</t>
  </si>
  <si>
    <t>84,31%</t>
  </si>
  <si>
    <t>mīnus transferts no valsts speciālā budžeta</t>
  </si>
  <si>
    <t>34,20%</t>
  </si>
  <si>
    <t>1.1. Valsts pamatbudžeta ieņēmumi (neto)</t>
  </si>
  <si>
    <t>87,76%</t>
  </si>
  <si>
    <t>Nodokļu ieņēmumi</t>
  </si>
  <si>
    <t>88,97%</t>
  </si>
  <si>
    <t>- Tiešie nodokļi</t>
  </si>
  <si>
    <t>97,88%</t>
  </si>
  <si>
    <t>Uzņēmumu ienākuma nodoklis</t>
  </si>
  <si>
    <t>- Netiešie nodokļi</t>
  </si>
  <si>
    <t>86,47%</t>
  </si>
  <si>
    <t>Pievienotās vērtības nodoklis</t>
  </si>
  <si>
    <t>83,87%</t>
  </si>
  <si>
    <t>Akcīzes nodoklis</t>
  </si>
  <si>
    <t>95,88%</t>
  </si>
  <si>
    <t>Muitas nodoklis</t>
  </si>
  <si>
    <t>79,53%</t>
  </si>
  <si>
    <t>- Citiem budžetiem sadalāmie nodokļi</t>
  </si>
  <si>
    <t>Nenodokļu ieņēmumi</t>
  </si>
  <si>
    <t>97,65%</t>
  </si>
  <si>
    <t>Maksas pakalpojumi un citi pašu ieņēmumi</t>
  </si>
  <si>
    <t>75,04%</t>
  </si>
  <si>
    <t>Valsts speciālā budžeta ieņēmumi (bruto)</t>
  </si>
  <si>
    <t>82,44%</t>
  </si>
  <si>
    <t>mīnus transferts no valsts pamatbudžeta</t>
  </si>
  <si>
    <t>84,92%</t>
  </si>
  <si>
    <t>1.2. Valsts speciālā budžeta ieņēmumi (neto)</t>
  </si>
  <si>
    <t>82,36%</t>
  </si>
  <si>
    <t>Nodokļu un nenodokļu ieņēmumi</t>
  </si>
  <si>
    <t>Sociālās apdrošināšanas iemaksas</t>
  </si>
  <si>
    <t>83,51%</t>
  </si>
  <si>
    <t>84,56%</t>
  </si>
  <si>
    <t>Pārējie maksājumi</t>
  </si>
  <si>
    <t>78,67%</t>
  </si>
  <si>
    <t>2. Kopējie izdevumi (tai skaitā tīrie aizdevumi) (2.1.+2.2.+2.3.)</t>
  </si>
  <si>
    <t>74,53%</t>
  </si>
  <si>
    <t>2.1. Uzturēšanas izdevumi</t>
  </si>
  <si>
    <t>77,92%</t>
  </si>
  <si>
    <t>Valsts pamatbudžeta uzturēšanas izdevumi (bruto)</t>
  </si>
  <si>
    <t>76,27%</t>
  </si>
  <si>
    <t>mīnus transferts valsts speciālajam budžetam</t>
  </si>
  <si>
    <t>84,95%</t>
  </si>
  <si>
    <t>Valsts pamatbudžeta uzturēšanas izdevumi (neto)</t>
  </si>
  <si>
    <t>75,98%</t>
  </si>
  <si>
    <t>Kārtējie izdevumi</t>
  </si>
  <si>
    <t>78,51%</t>
  </si>
  <si>
    <t>t.sk. atalgojumi</t>
  </si>
  <si>
    <t>78,22%</t>
  </si>
  <si>
    <t>46,94%</t>
  </si>
  <si>
    <t>80,09%</t>
  </si>
  <si>
    <t>Pārējie izdevumi</t>
  </si>
  <si>
    <t>37,31%</t>
  </si>
  <si>
    <t>Valsts speciālā budžeta uzturēšanas izdevumi (bruto)</t>
  </si>
  <si>
    <t>76,80%</t>
  </si>
  <si>
    <t>mīnus transferts valsts pamatbudžetam</t>
  </si>
  <si>
    <t>Valsts speciālā budžeta uzturēšanas izdevumi (neto)</t>
  </si>
  <si>
    <t>79,78%</t>
  </si>
  <si>
    <t>Sociālā apdrošināšana</t>
  </si>
  <si>
    <t>79,56%</t>
  </si>
  <si>
    <t>61,95%</t>
  </si>
  <si>
    <t>t.sk atalgojumi</t>
  </si>
  <si>
    <t>90,37%</t>
  </si>
  <si>
    <t>6,98%</t>
  </si>
  <si>
    <t>80,07%</t>
  </si>
  <si>
    <t>Citi speciālie budžeti</t>
  </si>
  <si>
    <t>80,35%</t>
  </si>
  <si>
    <t>102,90%</t>
  </si>
  <si>
    <t>79,89%</t>
  </si>
  <si>
    <t>72,92%</t>
  </si>
  <si>
    <t>2.2. Izdevumi kapitālieguldījumiem (neto)</t>
  </si>
  <si>
    <t>68,52%</t>
  </si>
  <si>
    <t xml:space="preserve">Valsts pamatbudžeta izdevumi kapitālajām iegādēm un kapitālajam remontam </t>
  </si>
  <si>
    <t>73,45%</t>
  </si>
  <si>
    <t xml:space="preserve">Valsts speciālā budžeta izdevumi kapitālajām iegādēm un kapitālajam remontam </t>
  </si>
  <si>
    <t>69,07%</t>
  </si>
  <si>
    <t>106,86%</t>
  </si>
  <si>
    <t>Pārējie</t>
  </si>
  <si>
    <t>64,06%</t>
  </si>
  <si>
    <t>Valsts investīcijas</t>
  </si>
  <si>
    <t>67,33%</t>
  </si>
  <si>
    <t>No valsts pamatbudžeta (bruto)</t>
  </si>
  <si>
    <t>77,09%</t>
  </si>
  <si>
    <t>83,19%</t>
  </si>
  <si>
    <t>No valsts pamatbudžeta ( neto)</t>
  </si>
  <si>
    <t>77,04%</t>
  </si>
  <si>
    <t xml:space="preserve">No valsts speciālā budžeta </t>
  </si>
  <si>
    <t>52,41%</t>
  </si>
  <si>
    <t>2.3. Valsts budžeta tīrie aizdevumi</t>
  </si>
  <si>
    <t>6,75%</t>
  </si>
  <si>
    <t>2.3.1.Valsts budžeta aizdevumi</t>
  </si>
  <si>
    <t>31,06%</t>
  </si>
  <si>
    <t>2.3.2.Valsts budžeta aizdevumu atmaksas</t>
  </si>
  <si>
    <t>87,27%</t>
  </si>
  <si>
    <t>Valsts pamatbudžeta aizdevumi (bruto)</t>
  </si>
  <si>
    <t>35,67%</t>
  </si>
  <si>
    <t>57,16%</t>
  </si>
  <si>
    <t>Valsts pamatbudžeta aizdevumi(neto)</t>
  </si>
  <si>
    <t>Valsts pamatbudžeta aizdevumu atmaksas (bruto)</t>
  </si>
  <si>
    <t>87,87%</t>
  </si>
  <si>
    <t>95,97%</t>
  </si>
  <si>
    <t>Valsts pamatbudžeta aizdevumu atmaksas (neto)</t>
  </si>
  <si>
    <t>Valsts speciālā budžeta aizdevumi</t>
  </si>
  <si>
    <t>0,00%</t>
  </si>
  <si>
    <t>Valsts speciālā budžeta aizdevumu atmaksas</t>
  </si>
  <si>
    <t>3. Valsts budžeta fiskālais deficīts(-) vai pārpalikums (+)</t>
  </si>
  <si>
    <t>-44,62%</t>
  </si>
  <si>
    <t>Valsts kase / Pārskatu departaments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</si>
</sst>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8" formatCode="###0"/>
    <numFmt numFmtId="179" formatCode="#\ ##0"/>
    <numFmt numFmtId="180" formatCode="#\ ###\ ##0"/>
    <numFmt numFmtId="190" formatCode="00.000"/>
    <numFmt numFmtId="223" formatCode="##0,"/>
    <numFmt numFmtId="232" formatCode="#\ ###\ \ ##0"/>
    <numFmt numFmtId="233" formatCode="###,##0,"/>
  </numFmts>
  <fonts count="51">
    <font>
      <sz val="9"/>
      <name val="BaltSouvenirLight"/>
      <family val="0"/>
    </font>
    <font>
      <b/>
      <sz val="9"/>
      <name val="BaltSouvenirLight"/>
      <family val="0"/>
    </font>
    <font>
      <i/>
      <sz val="9"/>
      <name val="BaltSouvenirLight"/>
      <family val="0"/>
    </font>
    <font>
      <b/>
      <i/>
      <sz val="9"/>
      <name val="BaltSouvenirLight"/>
      <family val="0"/>
    </font>
    <font>
      <sz val="10"/>
      <name val="RimHelvetica"/>
      <family val="0"/>
    </font>
    <font>
      <sz val="9"/>
      <name val="RimHelvetica"/>
      <family val="0"/>
    </font>
    <font>
      <b/>
      <sz val="12"/>
      <name val="RimHelvetica"/>
      <family val="0"/>
    </font>
    <font>
      <sz val="9"/>
      <name val="BaltTimesRoman"/>
      <family val="2"/>
    </font>
    <font>
      <sz val="8"/>
      <name val="BaltTimesRoman"/>
      <family val="2"/>
    </font>
    <font>
      <sz val="10"/>
      <name val="BaltTimesRoman"/>
      <family val="2"/>
    </font>
    <font>
      <b/>
      <sz val="10"/>
      <name val="RimHelvetica"/>
      <family val="0"/>
    </font>
    <font>
      <b/>
      <sz val="9"/>
      <name val="RimHelvetica"/>
      <family val="0"/>
    </font>
    <font>
      <i/>
      <sz val="9"/>
      <name val="RimHelvetica"/>
      <family val="0"/>
    </font>
    <font>
      <sz val="8"/>
      <name val="RimHelvetica"/>
      <family val="0"/>
    </font>
    <font>
      <sz val="11"/>
      <name val="RimHelvetica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sz val="9"/>
      <name val="Times New Roman Cyr"/>
      <family val="1"/>
    </font>
    <font>
      <sz val="8"/>
      <name val="Times New Roman"/>
      <family val="0"/>
    </font>
    <font>
      <b/>
      <sz val="8"/>
      <name val="RimHelvetica"/>
      <family val="0"/>
    </font>
    <font>
      <i/>
      <sz val="11"/>
      <name val="RimHelvetica"/>
      <family val="0"/>
    </font>
    <font>
      <b/>
      <sz val="16"/>
      <name val="RimHelvetica"/>
      <family val="0"/>
    </font>
    <font>
      <b/>
      <sz val="11"/>
      <name val="RimHelvetica"/>
      <family val="0"/>
    </font>
    <font>
      <sz val="8.5"/>
      <name val="MS Sans Serif"/>
      <family val="0"/>
    </font>
    <font>
      <sz val="10"/>
      <name val="MS Sans Serif"/>
      <family val="0"/>
    </font>
    <font>
      <sz val="12"/>
      <name val="MS Sans Serif"/>
      <family val="0"/>
    </font>
    <font>
      <sz val="8.5"/>
      <name val="RimHelvetica"/>
      <family val="0"/>
    </font>
    <font>
      <sz val="8"/>
      <name val="MS Sans Serif"/>
      <family val="0"/>
    </font>
    <font>
      <sz val="8"/>
      <name val="RusHelvetica"/>
      <family val="0"/>
    </font>
    <font>
      <sz val="9"/>
      <name val="MS Sans Serif"/>
      <family val="0"/>
    </font>
    <font>
      <sz val="9"/>
      <name val="RimAvantGarde"/>
      <family val="0"/>
    </font>
    <font>
      <sz val="8"/>
      <name val="RimAvantGarde"/>
      <family val="0"/>
    </font>
    <font>
      <sz val="8.5"/>
      <name val="RimAvantGarde"/>
      <family val="0"/>
    </font>
    <font>
      <sz val="10"/>
      <name val="RimAvantGarde"/>
      <family val="0"/>
    </font>
    <font>
      <sz val="12"/>
      <name val="RimHelvetica"/>
      <family val="0"/>
    </font>
    <font>
      <b/>
      <sz val="8.5"/>
      <name val="MS Sans Serif"/>
      <family val="0"/>
    </font>
    <font>
      <sz val="8"/>
      <name val="RimTimes"/>
      <family val="0"/>
    </font>
    <font>
      <b/>
      <sz val="10"/>
      <name val="MS Sans Serif"/>
      <family val="0"/>
    </font>
    <font>
      <b/>
      <sz val="10"/>
      <name val="RimAvantGarde"/>
      <family val="0"/>
    </font>
    <font>
      <sz val="11"/>
      <name val="BaltTimesRoman"/>
      <family val="2"/>
    </font>
    <font>
      <sz val="11"/>
      <name val="BaltSouvenirLight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  <font>
      <sz val="12"/>
      <color indexed="8"/>
      <name val="RimTimes"/>
      <family val="0"/>
    </font>
    <font>
      <b/>
      <sz val="7.5"/>
      <color indexed="8"/>
      <name val="RimTimes"/>
      <family val="0"/>
    </font>
    <font>
      <b/>
      <sz val="10"/>
      <color indexed="8"/>
      <name val="RimTimes"/>
      <family val="0"/>
    </font>
    <font>
      <sz val="7.5"/>
      <color indexed="8"/>
      <name val="RimTimes"/>
      <family val="0"/>
    </font>
    <font>
      <i/>
      <sz val="7.5"/>
      <color indexed="8"/>
      <name val="RimTimes"/>
      <family val="0"/>
    </font>
    <font>
      <sz val="10"/>
      <color indexed="8"/>
      <name val="RimHelvetica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9" fontId="10" fillId="0" borderId="1" xfId="0" applyNumberFormat="1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9" fontId="10" fillId="0" borderId="1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9" fontId="5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left" wrapText="1"/>
    </xf>
    <xf numFmtId="179" fontId="5" fillId="0" borderId="1" xfId="0" applyNumberFormat="1" applyFont="1" applyBorder="1" applyAlignment="1">
      <alignment horizontal="left"/>
    </xf>
    <xf numFmtId="179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 horizontal="right"/>
    </xf>
    <xf numFmtId="10" fontId="10" fillId="0" borderId="1" xfId="23" applyNumberFormat="1" applyFont="1" applyBorder="1" applyAlignment="1">
      <alignment horizontal="right"/>
    </xf>
    <xf numFmtId="10" fontId="10" fillId="0" borderId="1" xfId="23" applyNumberFormat="1" applyFont="1" applyBorder="1" applyAlignment="1">
      <alignment/>
    </xf>
    <xf numFmtId="0" fontId="13" fillId="0" borderId="1" xfId="0" applyFont="1" applyBorder="1" applyAlignment="1">
      <alignment/>
    </xf>
    <xf numFmtId="179" fontId="13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horizontal="right"/>
    </xf>
    <xf numFmtId="10" fontId="13" fillId="0" borderId="1" xfId="23" applyNumberFormat="1" applyFont="1" applyBorder="1" applyAlignment="1">
      <alignment/>
    </xf>
    <xf numFmtId="17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179" fontId="16" fillId="0" borderId="1" xfId="0" applyNumberFormat="1" applyFont="1" applyBorder="1" applyAlignment="1">
      <alignment/>
    </xf>
    <xf numFmtId="10" fontId="16" fillId="0" borderId="1" xfId="0" applyNumberFormat="1" applyFont="1" applyBorder="1" applyAlignment="1">
      <alignment horizontal="right"/>
    </xf>
    <xf numFmtId="10" fontId="16" fillId="0" borderId="1" xfId="23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79" fontId="13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10" fontId="13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9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17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79" fontId="4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0" fontId="1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10" fontId="10" fillId="0" borderId="1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10" fontId="11" fillId="0" borderId="0" xfId="0" applyNumberFormat="1" applyFont="1" applyBorder="1" applyAlignment="1">
      <alignment horizontal="right" wrapText="1"/>
    </xf>
    <xf numFmtId="10" fontId="11" fillId="0" borderId="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19" applyFont="1">
      <alignment/>
      <protection/>
    </xf>
    <xf numFmtId="0" fontId="4" fillId="0" borderId="0" xfId="19" applyFont="1">
      <alignment/>
      <protection/>
    </xf>
    <xf numFmtId="0" fontId="18" fillId="0" borderId="0" xfId="19">
      <alignment/>
      <protection/>
    </xf>
    <xf numFmtId="0" fontId="6" fillId="0" borderId="0" xfId="19" applyFont="1">
      <alignment/>
      <protection/>
    </xf>
    <xf numFmtId="0" fontId="15" fillId="0" borderId="0" xfId="19" applyFont="1">
      <alignment/>
      <protection/>
    </xf>
    <xf numFmtId="0" fontId="19" fillId="0" borderId="0" xfId="19" applyFont="1">
      <alignment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wrapText="1"/>
      <protection/>
    </xf>
    <xf numFmtId="0" fontId="10" fillId="0" borderId="1" xfId="19" applyFont="1" applyBorder="1" applyAlignment="1">
      <alignment horizontal="center"/>
      <protection/>
    </xf>
    <xf numFmtId="179" fontId="10" fillId="0" borderId="1" xfId="19" applyNumberFormat="1" applyFont="1" applyBorder="1">
      <alignment/>
      <protection/>
    </xf>
    <xf numFmtId="10" fontId="10" fillId="0" borderId="1" xfId="19" applyNumberFormat="1" applyFont="1" applyBorder="1" applyAlignment="1">
      <alignment wrapText="1"/>
      <protection/>
    </xf>
    <xf numFmtId="10" fontId="10" fillId="0" borderId="1" xfId="19" applyNumberFormat="1" applyFont="1" applyBorder="1" applyAlignment="1">
      <alignment horizontal="right"/>
      <protection/>
    </xf>
    <xf numFmtId="10" fontId="10" fillId="0" borderId="1" xfId="19" applyNumberFormat="1" applyFont="1" applyBorder="1" applyAlignment="1">
      <alignment horizontal="right" wrapText="1"/>
      <protection/>
    </xf>
    <xf numFmtId="0" fontId="10" fillId="0" borderId="1" xfId="19" applyFont="1" applyBorder="1">
      <alignment/>
      <protection/>
    </xf>
    <xf numFmtId="0" fontId="13" fillId="0" borderId="1" xfId="19" applyFont="1" applyBorder="1">
      <alignment/>
      <protection/>
    </xf>
    <xf numFmtId="179" fontId="13" fillId="0" borderId="1" xfId="19" applyNumberFormat="1" applyFont="1" applyBorder="1">
      <alignment/>
      <protection/>
    </xf>
    <xf numFmtId="10" fontId="13" fillId="0" borderId="1" xfId="19" applyNumberFormat="1" applyFont="1" applyBorder="1">
      <alignment/>
      <protection/>
    </xf>
    <xf numFmtId="10" fontId="13" fillId="0" borderId="1" xfId="19" applyNumberFormat="1" applyFont="1" applyBorder="1" applyAlignment="1">
      <alignment horizontal="right"/>
      <protection/>
    </xf>
    <xf numFmtId="10" fontId="13" fillId="0" borderId="1" xfId="19" applyNumberFormat="1" applyFont="1" applyBorder="1" applyAlignment="1">
      <alignment horizontal="right" wrapText="1"/>
      <protection/>
    </xf>
    <xf numFmtId="179" fontId="13" fillId="0" borderId="1" xfId="19" applyNumberFormat="1" applyFont="1" applyBorder="1" applyAlignment="1">
      <alignment/>
      <protection/>
    </xf>
    <xf numFmtId="0" fontId="13" fillId="0" borderId="1" xfId="19" applyFont="1" applyBorder="1" applyAlignment="1">
      <alignment wrapText="1"/>
      <protection/>
    </xf>
    <xf numFmtId="0" fontId="10" fillId="0" borderId="1" xfId="19" applyFont="1" applyBorder="1" applyAlignment="1">
      <alignment wrapText="1"/>
      <protection/>
    </xf>
    <xf numFmtId="10" fontId="10" fillId="0" borderId="1" xfId="19" applyNumberFormat="1" applyFont="1" applyBorder="1">
      <alignment/>
      <protection/>
    </xf>
    <xf numFmtId="0" fontId="13" fillId="0" borderId="1" xfId="19" applyFont="1" applyBorder="1" applyAlignment="1">
      <alignment vertical="center" wrapText="1"/>
      <protection/>
    </xf>
    <xf numFmtId="0" fontId="10" fillId="0" borderId="1" xfId="19" applyFont="1" applyBorder="1" applyAlignment="1">
      <alignment vertical="center" wrapText="1"/>
      <protection/>
    </xf>
    <xf numFmtId="0" fontId="13" fillId="0" borderId="1" xfId="19" applyFont="1" applyBorder="1" applyAlignment="1">
      <alignment horizontal="right"/>
      <protection/>
    </xf>
    <xf numFmtId="0" fontId="13" fillId="0" borderId="0" xfId="19" applyFont="1" applyBorder="1">
      <alignment/>
      <protection/>
    </xf>
    <xf numFmtId="179" fontId="13" fillId="0" borderId="0" xfId="19" applyNumberFormat="1" applyFont="1" applyBorder="1">
      <alignment/>
      <protection/>
    </xf>
    <xf numFmtId="10" fontId="13" fillId="0" borderId="0" xfId="19" applyNumberFormat="1" applyFont="1" applyBorder="1">
      <alignment/>
      <protection/>
    </xf>
    <xf numFmtId="10" fontId="13" fillId="0" borderId="0" xfId="19" applyNumberFormat="1" applyFont="1" applyBorder="1" applyAlignment="1">
      <alignment horizontal="right"/>
      <protection/>
    </xf>
    <xf numFmtId="0" fontId="13" fillId="0" borderId="0" xfId="19" applyFont="1" applyBorder="1" applyAlignment="1">
      <alignment horizontal="right"/>
      <protection/>
    </xf>
    <xf numFmtId="0" fontId="20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5" fillId="0" borderId="0" xfId="19" applyFont="1">
      <alignment/>
      <protection/>
    </xf>
    <xf numFmtId="0" fontId="13" fillId="0" borderId="0" xfId="20" applyFont="1">
      <alignment/>
      <protection/>
    </xf>
    <xf numFmtId="0" fontId="4" fillId="0" borderId="0" xfId="20" applyFont="1">
      <alignment/>
      <protection/>
    </xf>
    <xf numFmtId="0" fontId="18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21" fillId="0" borderId="0" xfId="20" applyFont="1" applyAlignment="1">
      <alignment horizontal="centerContinuous"/>
      <protection/>
    </xf>
    <xf numFmtId="0" fontId="21" fillId="0" borderId="0" xfId="20" applyFont="1">
      <alignment/>
      <protection/>
    </xf>
    <xf numFmtId="0" fontId="6" fillId="0" borderId="0" xfId="20" applyFont="1">
      <alignment/>
      <protection/>
    </xf>
    <xf numFmtId="0" fontId="14" fillId="0" borderId="0" xfId="20" applyFont="1">
      <alignment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/>
      <protection/>
    </xf>
    <xf numFmtId="0" fontId="10" fillId="0" borderId="1" xfId="20" applyFont="1" applyBorder="1" applyAlignment="1">
      <alignment/>
      <protection/>
    </xf>
    <xf numFmtId="179" fontId="10" fillId="0" borderId="1" xfId="20" applyNumberFormat="1" applyFont="1" applyBorder="1">
      <alignment/>
      <protection/>
    </xf>
    <xf numFmtId="10" fontId="10" fillId="0" borderId="1" xfId="20" applyNumberFormat="1" applyFont="1" applyBorder="1" applyAlignment="1">
      <alignment horizontal="right"/>
      <protection/>
    </xf>
    <xf numFmtId="0" fontId="13" fillId="0" borderId="1" xfId="20" applyFont="1" applyBorder="1">
      <alignment/>
      <protection/>
    </xf>
    <xf numFmtId="179" fontId="13" fillId="0" borderId="1" xfId="20" applyNumberFormat="1" applyFont="1" applyBorder="1">
      <alignment/>
      <protection/>
    </xf>
    <xf numFmtId="10" fontId="13" fillId="0" borderId="1" xfId="20" applyNumberFormat="1" applyFont="1" applyBorder="1" applyAlignment="1">
      <alignment horizontal="right"/>
      <protection/>
    </xf>
    <xf numFmtId="0" fontId="10" fillId="0" borderId="1" xfId="20" applyFont="1" applyBorder="1">
      <alignment/>
      <protection/>
    </xf>
    <xf numFmtId="10" fontId="13" fillId="0" borderId="1" xfId="20" applyNumberFormat="1" applyFont="1" applyBorder="1" applyAlignment="1">
      <alignment horizontal="center"/>
      <protection/>
    </xf>
    <xf numFmtId="0" fontId="13" fillId="0" borderId="1" xfId="20" applyFont="1" applyBorder="1" applyAlignment="1">
      <alignment wrapText="1"/>
      <protection/>
    </xf>
    <xf numFmtId="0" fontId="13" fillId="0" borderId="1" xfId="20" applyFont="1" applyBorder="1" applyAlignment="1">
      <alignment/>
      <protection/>
    </xf>
    <xf numFmtId="0" fontId="10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horizontal="right" wrapText="1"/>
      <protection/>
    </xf>
    <xf numFmtId="0" fontId="13" fillId="0" borderId="1" xfId="20" applyFont="1" applyBorder="1" applyAlignment="1">
      <alignment horizontal="right" vertical="center" wrapText="1"/>
      <protection/>
    </xf>
    <xf numFmtId="179" fontId="4" fillId="0" borderId="1" xfId="20" applyNumberFormat="1" applyFont="1" applyBorder="1">
      <alignment/>
      <protection/>
    </xf>
    <xf numFmtId="0" fontId="1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2" fillId="0" borderId="0" xfId="20" applyFont="1" applyBorder="1">
      <alignment/>
      <protection/>
    </xf>
    <xf numFmtId="0" fontId="5" fillId="0" borderId="0" xfId="20" applyFont="1">
      <alignment/>
      <protection/>
    </xf>
    <xf numFmtId="0" fontId="13" fillId="0" borderId="0" xfId="21" applyFont="1">
      <alignment/>
      <protection/>
    </xf>
    <xf numFmtId="0" fontId="4" fillId="0" borderId="0" xfId="21" applyFont="1">
      <alignment/>
      <protection/>
    </xf>
    <xf numFmtId="0" fontId="18" fillId="0" borderId="0" xfId="21">
      <alignment/>
      <protection/>
    </xf>
    <xf numFmtId="0" fontId="6" fillId="0" borderId="0" xfId="21" applyFont="1">
      <alignment/>
      <protection/>
    </xf>
    <xf numFmtId="0" fontId="21" fillId="0" borderId="0" xfId="21" applyFont="1">
      <alignment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179" fontId="10" fillId="0" borderId="1" xfId="21" applyNumberFormat="1" applyFont="1" applyBorder="1" applyAlignment="1">
      <alignment/>
      <protection/>
    </xf>
    <xf numFmtId="10" fontId="10" fillId="0" borderId="1" xfId="21" applyNumberFormat="1" applyFont="1" applyBorder="1" applyAlignment="1">
      <alignment horizontal="right" wrapText="1"/>
      <protection/>
    </xf>
    <xf numFmtId="10" fontId="10" fillId="0" borderId="1" xfId="21" applyNumberFormat="1" applyFont="1" applyBorder="1" applyAlignment="1">
      <alignment horizontal="center"/>
      <protection/>
    </xf>
    <xf numFmtId="0" fontId="10" fillId="0" borderId="1" xfId="21" applyFont="1" applyBorder="1" applyAlignment="1">
      <alignment horizontal="left"/>
      <protection/>
    </xf>
    <xf numFmtId="179" fontId="10" fillId="0" borderId="1" xfId="21" applyNumberFormat="1" applyFont="1" applyBorder="1">
      <alignment/>
      <protection/>
    </xf>
    <xf numFmtId="10" fontId="1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179" fontId="13" fillId="0" borderId="1" xfId="21" applyNumberFormat="1" applyFont="1" applyBorder="1">
      <alignment/>
      <protection/>
    </xf>
    <xf numFmtId="10" fontId="13" fillId="0" borderId="1" xfId="21" applyNumberFormat="1" applyFont="1" applyBorder="1" applyAlignment="1">
      <alignment horizontal="right" wrapText="1"/>
      <protection/>
    </xf>
    <xf numFmtId="10" fontId="13" fillId="0" borderId="1" xfId="21" applyNumberFormat="1" applyFont="1" applyBorder="1" applyAlignment="1">
      <alignment horizontal="right"/>
      <protection/>
    </xf>
    <xf numFmtId="0" fontId="13" fillId="0" borderId="1" xfId="21" applyFont="1" applyBorder="1">
      <alignment/>
      <protection/>
    </xf>
    <xf numFmtId="0" fontId="13" fillId="0" borderId="1" xfId="21" applyFont="1" applyBorder="1" applyAlignment="1">
      <alignment wrapText="1"/>
      <protection/>
    </xf>
    <xf numFmtId="0" fontId="13" fillId="0" borderId="1" xfId="21" applyFont="1" applyBorder="1" applyAlignment="1">
      <alignment vertical="center" wrapText="1"/>
      <protection/>
    </xf>
    <xf numFmtId="0" fontId="10" fillId="0" borderId="1" xfId="21" applyFont="1" applyBorder="1" applyAlignment="1">
      <alignment horizontal="left" wrapText="1"/>
      <protection/>
    </xf>
    <xf numFmtId="0" fontId="10" fillId="0" borderId="1" xfId="21" applyFont="1" applyBorder="1">
      <alignment/>
      <protection/>
    </xf>
    <xf numFmtId="0" fontId="13" fillId="0" borderId="1" xfId="21" applyFont="1" applyBorder="1" applyAlignment="1">
      <alignment horizontal="left" wrapText="1"/>
      <protection/>
    </xf>
    <xf numFmtId="0" fontId="13" fillId="0" borderId="0" xfId="21" applyFont="1" applyBorder="1">
      <alignment/>
      <protection/>
    </xf>
    <xf numFmtId="179" fontId="4" fillId="0" borderId="0" xfId="21" applyNumberFormat="1" applyFont="1">
      <alignment/>
      <protection/>
    </xf>
    <xf numFmtId="10" fontId="11" fillId="0" borderId="0" xfId="21" applyNumberFormat="1" applyFont="1" applyBorder="1" applyAlignment="1">
      <alignment horizontal="right" wrapText="1"/>
      <protection/>
    </xf>
    <xf numFmtId="179" fontId="12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14" fillId="0" borderId="0" xfId="21" applyFont="1">
      <alignment/>
      <protection/>
    </xf>
    <xf numFmtId="179" fontId="5" fillId="0" borderId="0" xfId="21" applyNumberFormat="1" applyFont="1">
      <alignment/>
      <protection/>
    </xf>
    <xf numFmtId="10" fontId="5" fillId="0" borderId="0" xfId="21" applyNumberFormat="1" applyFont="1" applyBorder="1" applyAlignment="1">
      <alignment/>
      <protection/>
    </xf>
    <xf numFmtId="179" fontId="16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3" fontId="16" fillId="0" borderId="0" xfId="21" applyNumberFormat="1" applyFont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90" fontId="5" fillId="0" borderId="1" xfId="0" applyNumberFormat="1" applyFont="1" applyBorder="1" applyAlignment="1">
      <alignment horizontal="center"/>
    </xf>
    <xf numFmtId="179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22" applyNumberFormat="1" applyFont="1" applyAlignment="1">
      <alignment horizontal="centerContinuous" vertical="top" wrapText="1"/>
      <protection/>
    </xf>
    <xf numFmtId="49" fontId="24" fillId="0" borderId="0" xfId="22" applyNumberFormat="1" applyFont="1" applyAlignment="1">
      <alignment horizontal="centerContinuous" vertical="top" wrapText="1"/>
      <protection/>
    </xf>
    <xf numFmtId="0" fontId="24" fillId="0" borderId="0" xfId="22" applyFont="1" applyAlignment="1">
      <alignment horizontal="centerContinuous"/>
      <protection/>
    </xf>
    <xf numFmtId="0" fontId="4" fillId="0" borderId="0" xfId="22" applyFont="1" applyAlignment="1">
      <alignment horizontal="centerContinuous"/>
      <protection/>
    </xf>
    <xf numFmtId="0" fontId="23" fillId="0" borderId="0" xfId="22">
      <alignment/>
      <protection/>
    </xf>
    <xf numFmtId="0" fontId="4" fillId="0" borderId="0" xfId="22" applyFont="1" applyAlignment="1">
      <alignment horizontal="left"/>
      <protection/>
    </xf>
    <xf numFmtId="49" fontId="6" fillId="0" borderId="0" xfId="22" applyNumberFormat="1" applyFont="1" applyAlignment="1">
      <alignment horizontal="centerContinuous" vertical="top" wrapText="1"/>
      <protection/>
    </xf>
    <xf numFmtId="49" fontId="25" fillId="0" borderId="0" xfId="22" applyNumberFormat="1" applyFont="1" applyAlignment="1">
      <alignment horizontal="centerContinuous" vertical="top" wrapText="1"/>
      <protection/>
    </xf>
    <xf numFmtId="0" fontId="25" fillId="0" borderId="0" xfId="22" applyFont="1" applyAlignment="1">
      <alignment horizontal="centerContinuous"/>
      <protection/>
    </xf>
    <xf numFmtId="0" fontId="25" fillId="0" borderId="0" xfId="22" applyFont="1">
      <alignment/>
      <protection/>
    </xf>
    <xf numFmtId="49" fontId="26" fillId="0" borderId="0" xfId="22" applyNumberFormat="1" applyFont="1" applyAlignment="1">
      <alignment vertical="top" wrapText="1"/>
      <protection/>
    </xf>
    <xf numFmtId="0" fontId="23" fillId="0" borderId="0" xfId="22" applyAlignment="1">
      <alignment horizontal="centerContinuous"/>
      <protection/>
    </xf>
    <xf numFmtId="0" fontId="26" fillId="0" borderId="0" xfId="22" applyFont="1" applyAlignment="1">
      <alignment horizontal="centerContinuous"/>
      <protection/>
    </xf>
    <xf numFmtId="0" fontId="27" fillId="0" borderId="0" xfId="22" applyFont="1">
      <alignment/>
      <protection/>
    </xf>
    <xf numFmtId="49" fontId="13" fillId="0" borderId="0" xfId="22" applyNumberFormat="1" applyFont="1" applyAlignment="1">
      <alignment vertical="top" wrapText="1"/>
      <protection/>
    </xf>
    <xf numFmtId="0" fontId="27" fillId="0" borderId="2" xfId="22" applyFont="1" applyBorder="1">
      <alignment/>
      <protection/>
    </xf>
    <xf numFmtId="0" fontId="13" fillId="0" borderId="2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27" fillId="0" borderId="2" xfId="22" applyFont="1" applyBorder="1" applyAlignment="1">
      <alignment horizontal="centerContinuous"/>
      <protection/>
    </xf>
    <xf numFmtId="49" fontId="13" fillId="0" borderId="3" xfId="22" applyNumberFormat="1" applyFont="1" applyFill="1" applyBorder="1" applyAlignment="1">
      <alignment horizontal="centerContinuous" vertical="center"/>
      <protection/>
    </xf>
    <xf numFmtId="49" fontId="13" fillId="0" borderId="4" xfId="22" applyNumberFormat="1" applyFont="1" applyFill="1" applyBorder="1" applyAlignment="1">
      <alignment horizontal="center" vertical="center" wrapText="1"/>
      <protection/>
    </xf>
    <xf numFmtId="49" fontId="13" fillId="0" borderId="5" xfId="22" applyNumberFormat="1" applyFont="1" applyFill="1" applyBorder="1" applyAlignment="1">
      <alignment horizontal="center" vertical="center" wrapText="1"/>
      <protection/>
    </xf>
    <xf numFmtId="0" fontId="24" fillId="0" borderId="0" xfId="22" applyFont="1">
      <alignment/>
      <protection/>
    </xf>
    <xf numFmtId="0" fontId="28" fillId="0" borderId="0" xfId="22" applyFont="1">
      <alignment/>
      <protection/>
    </xf>
    <xf numFmtId="49" fontId="13" fillId="0" borderId="6" xfId="22" applyNumberFormat="1" applyFont="1" applyFill="1" applyBorder="1" applyAlignment="1">
      <alignment horizontal="center" vertical="top" wrapText="1"/>
      <protection/>
    </xf>
    <xf numFmtId="49" fontId="13" fillId="0" borderId="1" xfId="22" applyNumberFormat="1" applyFont="1" applyFill="1" applyBorder="1" applyAlignment="1">
      <alignment horizontal="center" vertical="top" wrapText="1"/>
      <protection/>
    </xf>
    <xf numFmtId="49" fontId="13" fillId="0" borderId="7" xfId="22" applyNumberFormat="1" applyFont="1" applyFill="1" applyBorder="1" applyAlignment="1">
      <alignment horizontal="center" vertical="top" wrapText="1"/>
      <protection/>
    </xf>
    <xf numFmtId="3" fontId="10" fillId="0" borderId="6" xfId="22" applyNumberFormat="1" applyFont="1" applyBorder="1" applyAlignment="1">
      <alignment horizontal="center"/>
      <protection/>
    </xf>
    <xf numFmtId="3" fontId="5" fillId="0" borderId="1" xfId="22" applyNumberFormat="1" applyFont="1" applyBorder="1">
      <alignment/>
      <protection/>
    </xf>
    <xf numFmtId="4" fontId="5" fillId="0" borderId="1" xfId="22" applyNumberFormat="1" applyFont="1" applyBorder="1">
      <alignment/>
      <protection/>
    </xf>
    <xf numFmtId="3" fontId="5" fillId="0" borderId="7" xfId="22" applyNumberFormat="1" applyFont="1" applyBorder="1">
      <alignment/>
      <protection/>
    </xf>
    <xf numFmtId="3" fontId="10" fillId="0" borderId="8" xfId="22" applyNumberFormat="1" applyFont="1" applyBorder="1" applyAlignment="1">
      <alignment horizontal="left"/>
      <protection/>
    </xf>
    <xf numFmtId="49" fontId="5" fillId="0" borderId="9" xfId="22" applyNumberFormat="1" applyFont="1" applyBorder="1">
      <alignment/>
      <protection/>
    </xf>
    <xf numFmtId="49" fontId="5" fillId="0" borderId="10" xfId="22" applyNumberFormat="1" applyFont="1" applyBorder="1">
      <alignment/>
      <protection/>
    </xf>
    <xf numFmtId="0" fontId="24" fillId="0" borderId="0" xfId="22" applyFont="1" applyBorder="1">
      <alignment/>
      <protection/>
    </xf>
    <xf numFmtId="3" fontId="5" fillId="0" borderId="9" xfId="22" applyNumberFormat="1" applyFont="1" applyBorder="1">
      <alignment/>
      <protection/>
    </xf>
    <xf numFmtId="4" fontId="5" fillId="0" borderId="9" xfId="22" applyNumberFormat="1" applyFont="1" applyBorder="1">
      <alignment/>
      <protection/>
    </xf>
    <xf numFmtId="3" fontId="5" fillId="0" borderId="10" xfId="22" applyNumberFormat="1" applyFont="1" applyBorder="1">
      <alignment/>
      <protection/>
    </xf>
    <xf numFmtId="3" fontId="10" fillId="0" borderId="6" xfId="22" applyNumberFormat="1" applyFont="1" applyBorder="1" applyAlignment="1">
      <alignment horizontal="left"/>
      <protection/>
    </xf>
    <xf numFmtId="3" fontId="13" fillId="0" borderId="6" xfId="22" applyNumberFormat="1" applyFont="1" applyBorder="1">
      <alignment/>
      <protection/>
    </xf>
    <xf numFmtId="0" fontId="13" fillId="0" borderId="0" xfId="22" applyFont="1">
      <alignment/>
      <protection/>
    </xf>
    <xf numFmtId="49" fontId="13" fillId="0" borderId="6" xfId="22" applyNumberFormat="1" applyFont="1" applyFill="1" applyBorder="1" applyAlignment="1">
      <alignment vertical="top" wrapText="1"/>
      <protection/>
    </xf>
    <xf numFmtId="3" fontId="13" fillId="0" borderId="6" xfId="22" applyNumberFormat="1" applyFont="1" applyBorder="1" applyAlignment="1">
      <alignment horizontal="center"/>
      <protection/>
    </xf>
    <xf numFmtId="3" fontId="13" fillId="0" borderId="11" xfId="22" applyNumberFormat="1" applyFont="1" applyBorder="1" applyAlignment="1">
      <alignment horizontal="center"/>
      <protection/>
    </xf>
    <xf numFmtId="3" fontId="5" fillId="0" borderId="12" xfId="22" applyNumberFormat="1" applyFont="1" applyBorder="1">
      <alignment/>
      <protection/>
    </xf>
    <xf numFmtId="4" fontId="5" fillId="0" borderId="12" xfId="22" applyNumberFormat="1" applyFont="1" applyBorder="1">
      <alignment/>
      <protection/>
    </xf>
    <xf numFmtId="3" fontId="5" fillId="0" borderId="13" xfId="22" applyNumberFormat="1" applyFont="1" applyBorder="1">
      <alignment/>
      <protection/>
    </xf>
    <xf numFmtId="0" fontId="5" fillId="0" borderId="0" xfId="22" applyFont="1" applyAlignment="1">
      <alignment horizontal="center"/>
      <protection/>
    </xf>
    <xf numFmtId="0" fontId="29" fillId="0" borderId="0" xfId="22" applyFont="1" applyAlignment="1">
      <alignment horizontal="center"/>
      <protection/>
    </xf>
    <xf numFmtId="0" fontId="23" fillId="0" borderId="0" xfId="22" applyAlignment="1">
      <alignment horizontal="left"/>
      <protection/>
    </xf>
    <xf numFmtId="0" fontId="23" fillId="0" borderId="0" xfId="22" applyBorder="1" applyAlignment="1">
      <alignment horizontal="center"/>
      <protection/>
    </xf>
    <xf numFmtId="49" fontId="4" fillId="0" borderId="0" xfId="22" applyNumberFormat="1" applyFont="1" applyAlignment="1">
      <alignment vertical="top" wrapText="1"/>
      <protection/>
    </xf>
    <xf numFmtId="49" fontId="5" fillId="0" borderId="0" xfId="22" applyNumberFormat="1" applyFont="1" applyAlignment="1">
      <alignment horizontal="left" vertical="top" wrapText="1"/>
      <protection/>
    </xf>
    <xf numFmtId="49" fontId="5" fillId="0" borderId="0" xfId="22" applyNumberFormat="1" applyFont="1" applyAlignment="1">
      <alignment vertical="top" wrapText="1"/>
      <protection/>
    </xf>
    <xf numFmtId="49" fontId="5" fillId="0" borderId="2" xfId="22" applyNumberFormat="1" applyFont="1" applyBorder="1" applyAlignment="1">
      <alignment horizontal="center"/>
      <protection/>
    </xf>
    <xf numFmtId="49" fontId="5" fillId="0" borderId="0" xfId="22" applyNumberFormat="1" applyFont="1" applyAlignment="1">
      <alignment/>
      <protection/>
    </xf>
    <xf numFmtId="0" fontId="5" fillId="0" borderId="0" xfId="22" applyFont="1">
      <alignment/>
      <protection/>
    </xf>
    <xf numFmtId="0" fontId="23" fillId="0" borderId="0" xfId="22" applyFont="1" applyAlignment="1">
      <alignment horizontal="left"/>
      <protection/>
    </xf>
    <xf numFmtId="49" fontId="26" fillId="0" borderId="0" xfId="22" applyNumberFormat="1" applyFont="1" applyAlignment="1">
      <alignment horizontal="left" vertical="top" wrapText="1"/>
      <protection/>
    </xf>
    <xf numFmtId="0" fontId="13" fillId="0" borderId="0" xfId="22" applyFont="1" applyAlignment="1">
      <alignment horizontal="left"/>
      <protection/>
    </xf>
    <xf numFmtId="49" fontId="30" fillId="0" borderId="0" xfId="22" applyNumberFormat="1" applyFont="1" applyAlignment="1">
      <alignment vertical="top" wrapText="1"/>
      <protection/>
    </xf>
    <xf numFmtId="0" fontId="23" fillId="0" borderId="0" xfId="22" applyAlignment="1">
      <alignment/>
      <protection/>
    </xf>
    <xf numFmtId="0" fontId="31" fillId="0" borderId="0" xfId="22" applyFont="1">
      <alignment/>
      <protection/>
    </xf>
    <xf numFmtId="49" fontId="31" fillId="0" borderId="0" xfId="22" applyNumberFormat="1" applyFont="1" applyAlignment="1">
      <alignment vertical="top" wrapText="1"/>
      <protection/>
    </xf>
    <xf numFmtId="0" fontId="30" fillId="0" borderId="0" xfId="22" applyFont="1">
      <alignment/>
      <protection/>
    </xf>
    <xf numFmtId="49" fontId="13" fillId="0" borderId="0" xfId="22" applyNumberFormat="1" applyFont="1" applyAlignment="1">
      <alignment horizontal="centerContinuous" vertical="top" wrapText="1"/>
      <protection/>
    </xf>
    <xf numFmtId="49" fontId="27" fillId="0" borderId="0" xfId="22" applyNumberFormat="1" applyFont="1" applyAlignment="1">
      <alignment horizontal="centerContinuous" vertical="top" wrapText="1"/>
      <protection/>
    </xf>
    <xf numFmtId="0" fontId="27" fillId="0" borderId="0" xfId="22" applyFont="1" applyAlignment="1">
      <alignment horizontal="centerContinuous"/>
      <protection/>
    </xf>
    <xf numFmtId="49" fontId="23" fillId="0" borderId="0" xfId="22" applyNumberFormat="1" applyAlignment="1">
      <alignment horizontal="centerContinuous" vertical="top" wrapText="1"/>
      <protection/>
    </xf>
    <xf numFmtId="49" fontId="27" fillId="0" borderId="0" xfId="22" applyNumberFormat="1" applyFont="1" applyAlignment="1">
      <alignment horizontal="center" vertical="top" wrapText="1"/>
      <protection/>
    </xf>
    <xf numFmtId="0" fontId="27" fillId="0" borderId="0" xfId="22" applyFont="1" applyAlignment="1">
      <alignment/>
      <protection/>
    </xf>
    <xf numFmtId="49" fontId="13" fillId="0" borderId="3" xfId="22" applyNumberFormat="1" applyFont="1" applyFill="1" applyBorder="1" applyAlignment="1">
      <alignment horizontal="center" vertical="center" wrapText="1"/>
      <protection/>
    </xf>
    <xf numFmtId="49" fontId="10" fillId="0" borderId="6" xfId="22" applyNumberFormat="1" applyFont="1" applyFill="1" applyBorder="1" applyAlignment="1">
      <alignment horizontal="center" vertical="top" wrapText="1"/>
      <protection/>
    </xf>
    <xf numFmtId="49" fontId="10" fillId="0" borderId="6" xfId="22" applyNumberFormat="1" applyFont="1" applyFill="1" applyBorder="1" applyAlignment="1">
      <alignment horizontal="left" vertical="top" wrapText="1"/>
      <protection/>
    </xf>
    <xf numFmtId="0" fontId="4" fillId="0" borderId="0" xfId="22" applyFont="1">
      <alignment/>
      <protection/>
    </xf>
    <xf numFmtId="49" fontId="13" fillId="0" borderId="6" xfId="22" applyNumberFormat="1" applyFont="1" applyFill="1" applyBorder="1" applyAlignment="1">
      <alignment horizontal="left" vertical="top" wrapText="1"/>
      <protection/>
    </xf>
    <xf numFmtId="49" fontId="13" fillId="0" borderId="11" xfId="22" applyNumberFormat="1" applyFont="1" applyFill="1" applyBorder="1" applyAlignment="1">
      <alignment horizontal="left" vertical="top" wrapText="1"/>
      <protection/>
    </xf>
    <xf numFmtId="0" fontId="5" fillId="0" borderId="0" xfId="22" applyFont="1" applyAlignment="1">
      <alignment horizontal="left"/>
      <protection/>
    </xf>
    <xf numFmtId="49" fontId="5" fillId="0" borderId="0" xfId="22" applyNumberFormat="1" applyFont="1" applyFill="1" applyBorder="1" applyAlignment="1">
      <alignment vertical="top" wrapText="1"/>
      <protection/>
    </xf>
    <xf numFmtId="49" fontId="5" fillId="0" borderId="0" xfId="22" applyNumberFormat="1" applyFont="1" applyFill="1" applyBorder="1" applyAlignment="1">
      <alignment horizontal="center" vertical="top" wrapText="1"/>
      <protection/>
    </xf>
    <xf numFmtId="3" fontId="5" fillId="0" borderId="0" xfId="22" applyNumberFormat="1" applyFont="1" applyBorder="1">
      <alignment/>
      <protection/>
    </xf>
    <xf numFmtId="49" fontId="5" fillId="0" borderId="0" xfId="22" applyNumberFormat="1" applyFont="1" applyAlignment="1">
      <alignment horizontal="center" vertical="top" wrapText="1"/>
      <protection/>
    </xf>
    <xf numFmtId="0" fontId="5" fillId="0" borderId="2" xfId="22" applyFont="1" applyBorder="1" applyAlignment="1">
      <alignment/>
      <protection/>
    </xf>
    <xf numFmtId="0" fontId="5" fillId="0" borderId="0" xfId="22" applyFont="1" applyAlignment="1">
      <alignment/>
      <protection/>
    </xf>
    <xf numFmtId="49" fontId="23" fillId="0" borderId="0" xfId="22" applyNumberFormat="1" applyAlignment="1">
      <alignment vertical="top" wrapText="1"/>
      <protection/>
    </xf>
    <xf numFmtId="0" fontId="30" fillId="0" borderId="0" xfId="22" applyFont="1" applyAlignment="1">
      <alignment/>
      <protection/>
    </xf>
    <xf numFmtId="49" fontId="23" fillId="0" borderId="0" xfId="22" applyNumberFormat="1" applyAlignment="1">
      <alignment horizontal="center" vertical="top" wrapText="1"/>
      <protection/>
    </xf>
    <xf numFmtId="49" fontId="4" fillId="0" borderId="0" xfId="22" applyNumberFormat="1" applyFont="1" applyAlignment="1">
      <alignment horizontal="right" vertical="top" wrapText="1"/>
      <protection/>
    </xf>
    <xf numFmtId="49" fontId="22" fillId="0" borderId="0" xfId="22" applyNumberFormat="1" applyFont="1" applyAlignment="1">
      <alignment horizontal="centerContinuous" vertical="top" wrapText="1"/>
      <protection/>
    </xf>
    <xf numFmtId="0" fontId="32" fillId="0" borderId="0" xfId="22" applyFont="1">
      <alignment/>
      <protection/>
    </xf>
    <xf numFmtId="0" fontId="32" fillId="0" borderId="0" xfId="22" applyFont="1" applyAlignment="1">
      <alignment/>
      <protection/>
    </xf>
    <xf numFmtId="0" fontId="13" fillId="0" borderId="6" xfId="22" applyFont="1" applyBorder="1" applyAlignment="1">
      <alignment horizontal="center"/>
      <protection/>
    </xf>
    <xf numFmtId="3" fontId="13" fillId="0" borderId="1" xfId="22" applyNumberFormat="1" applyFont="1" applyBorder="1" applyAlignment="1">
      <alignment horizontal="center"/>
      <protection/>
    </xf>
    <xf numFmtId="0" fontId="13" fillId="0" borderId="1" xfId="22" applyNumberFormat="1" applyFont="1" applyBorder="1" applyAlignment="1">
      <alignment horizontal="center"/>
      <protection/>
    </xf>
    <xf numFmtId="0" fontId="13" fillId="0" borderId="7" xfId="22" applyNumberFormat="1" applyFont="1" applyBorder="1" applyAlignment="1">
      <alignment horizontal="center"/>
      <protection/>
    </xf>
    <xf numFmtId="0" fontId="10" fillId="0" borderId="6" xfId="22" applyFont="1" applyBorder="1" applyAlignment="1">
      <alignment horizontal="left" vertical="top" wrapText="1"/>
      <protection/>
    </xf>
    <xf numFmtId="0" fontId="5" fillId="0" borderId="1" xfId="22" applyFont="1" applyBorder="1">
      <alignment/>
      <protection/>
    </xf>
    <xf numFmtId="0" fontId="13" fillId="0" borderId="6" xfId="22" applyFont="1" applyBorder="1" applyAlignment="1">
      <alignment vertical="top" wrapText="1"/>
      <protection/>
    </xf>
    <xf numFmtId="2" fontId="5" fillId="0" borderId="1" xfId="22" applyNumberFormat="1" applyFont="1" applyBorder="1">
      <alignment/>
      <protection/>
    </xf>
    <xf numFmtId="0" fontId="26" fillId="0" borderId="0" xfId="22" applyFont="1">
      <alignment/>
      <protection/>
    </xf>
    <xf numFmtId="0" fontId="10" fillId="0" borderId="6" xfId="22" applyFont="1" applyBorder="1" applyAlignment="1">
      <alignment vertical="top" wrapText="1"/>
      <protection/>
    </xf>
    <xf numFmtId="0" fontId="10" fillId="0" borderId="11" xfId="22" applyFont="1" applyBorder="1" applyAlignment="1">
      <alignment vertical="top" wrapText="1"/>
      <protection/>
    </xf>
    <xf numFmtId="0" fontId="5" fillId="0" borderId="12" xfId="22" applyFont="1" applyBorder="1">
      <alignment/>
      <protection/>
    </xf>
    <xf numFmtId="0" fontId="23" fillId="0" borderId="0" xfId="22" applyAlignment="1">
      <alignment horizontal="center"/>
      <protection/>
    </xf>
    <xf numFmtId="0" fontId="5" fillId="0" borderId="0" xfId="22" applyFont="1" applyBorder="1">
      <alignment/>
      <protection/>
    </xf>
    <xf numFmtId="49" fontId="33" fillId="0" borderId="0" xfId="22" applyNumberFormat="1" applyFont="1" applyAlignment="1">
      <alignment vertical="top" wrapText="1"/>
      <protection/>
    </xf>
    <xf numFmtId="0" fontId="4" fillId="0" borderId="0" xfId="22" applyFont="1" applyAlignment="1">
      <alignment horizontal="right"/>
      <protection/>
    </xf>
    <xf numFmtId="0" fontId="13" fillId="0" borderId="2" xfId="22" applyFont="1" applyBorder="1">
      <alignment/>
      <protection/>
    </xf>
    <xf numFmtId="49" fontId="13" fillId="0" borderId="14" xfId="22" applyNumberFormat="1" applyFont="1" applyFill="1" applyBorder="1" applyAlignment="1">
      <alignment horizontal="center" vertical="center" wrapText="1"/>
      <protection/>
    </xf>
    <xf numFmtId="0" fontId="13" fillId="0" borderId="11" xfId="22" applyFont="1" applyBorder="1" applyAlignment="1">
      <alignment vertical="top" wrapText="1"/>
      <protection/>
    </xf>
    <xf numFmtId="4" fontId="5" fillId="0" borderId="0" xfId="22" applyNumberFormat="1" applyFont="1" applyBorder="1">
      <alignment/>
      <protection/>
    </xf>
    <xf numFmtId="49" fontId="23" fillId="0" borderId="0" xfId="22" applyNumberFormat="1" applyAlignment="1">
      <alignment horizontal="left" vertical="top" wrapText="1"/>
      <protection/>
    </xf>
    <xf numFmtId="0" fontId="23" fillId="0" borderId="2" xfId="22" applyBorder="1">
      <alignment/>
      <protection/>
    </xf>
    <xf numFmtId="49" fontId="5" fillId="0" borderId="0" xfId="22" applyNumberFormat="1" applyFont="1">
      <alignment/>
      <protection/>
    </xf>
    <xf numFmtId="0" fontId="24" fillId="0" borderId="0" xfId="22" applyFont="1" applyAlignment="1">
      <alignment/>
      <protection/>
    </xf>
    <xf numFmtId="0" fontId="33" fillId="0" borderId="0" xfId="22" applyFont="1" applyAlignment="1">
      <alignment/>
      <protection/>
    </xf>
    <xf numFmtId="49" fontId="24" fillId="0" borderId="0" xfId="22" applyNumberFormat="1" applyFont="1" applyAlignment="1">
      <alignment horizontal="center" vertical="top" wrapText="1"/>
      <protection/>
    </xf>
    <xf numFmtId="0" fontId="4" fillId="0" borderId="0" xfId="22" applyFont="1" applyAlignment="1">
      <alignment wrapText="1"/>
      <protection/>
    </xf>
    <xf numFmtId="0" fontId="23" fillId="0" borderId="0" xfId="22" applyAlignment="1">
      <alignment wrapText="1"/>
      <protection/>
    </xf>
    <xf numFmtId="0" fontId="5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 wrapText="1"/>
      <protection/>
    </xf>
    <xf numFmtId="0" fontId="34" fillId="0" borderId="0" xfId="22" applyFont="1" applyAlignment="1">
      <alignment horizontal="centerContinuous"/>
      <protection/>
    </xf>
    <xf numFmtId="0" fontId="34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35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19" fillId="0" borderId="0" xfId="22" applyFont="1" applyAlignment="1">
      <alignment horizontal="centerContinuous" wrapText="1"/>
      <protection/>
    </xf>
    <xf numFmtId="0" fontId="4" fillId="0" borderId="15" xfId="22" applyFont="1" applyBorder="1" applyAlignment="1">
      <alignment wrapText="1"/>
      <protection/>
    </xf>
    <xf numFmtId="0" fontId="13" fillId="0" borderId="16" xfId="22" applyFont="1" applyBorder="1" applyAlignment="1">
      <alignment horizontal="centerContinuous"/>
      <protection/>
    </xf>
    <xf numFmtId="0" fontId="13" fillId="0" borderId="17" xfId="22" applyFont="1" applyBorder="1" applyAlignment="1">
      <alignment horizontal="centerContinuous"/>
      <protection/>
    </xf>
    <xf numFmtId="0" fontId="4" fillId="0" borderId="18" xfId="22" applyFont="1" applyBorder="1" applyAlignment="1">
      <alignment/>
      <protection/>
    </xf>
    <xf numFmtId="0" fontId="13" fillId="0" borderId="17" xfId="22" applyFont="1" applyBorder="1" applyAlignment="1">
      <alignment horizontal="centerContinuous" vertical="center"/>
      <protection/>
    </xf>
    <xf numFmtId="0" fontId="13" fillId="0" borderId="16" xfId="22" applyFont="1" applyBorder="1" applyAlignment="1">
      <alignment horizontal="centerContinuous" vertical="center" wrapText="1"/>
      <protection/>
    </xf>
    <xf numFmtId="0" fontId="4" fillId="0" borderId="16" xfId="22" applyFont="1" applyBorder="1" applyAlignment="1">
      <alignment horizontal="centerContinuous"/>
      <protection/>
    </xf>
    <xf numFmtId="0" fontId="4" fillId="0" borderId="19" xfId="22" applyFont="1" applyBorder="1" applyAlignment="1">
      <alignment horizontal="center"/>
      <protection/>
    </xf>
    <xf numFmtId="0" fontId="36" fillId="0" borderId="20" xfId="22" applyFont="1" applyBorder="1" applyAlignment="1">
      <alignment wrapText="1"/>
      <protection/>
    </xf>
    <xf numFmtId="0" fontId="36" fillId="0" borderId="0" xfId="22" applyFont="1" applyAlignment="1">
      <alignment/>
      <protection/>
    </xf>
    <xf numFmtId="0" fontId="36" fillId="0" borderId="21" xfId="22" applyFont="1" applyBorder="1" applyAlignment="1">
      <alignment/>
      <protection/>
    </xf>
    <xf numFmtId="0" fontId="13" fillId="0" borderId="22" xfId="22" applyFont="1" applyBorder="1" applyAlignment="1">
      <alignment horizontal="centerContinuous"/>
      <protection/>
    </xf>
    <xf numFmtId="0" fontId="36" fillId="0" borderId="10" xfId="22" applyFont="1" applyBorder="1" applyAlignment="1">
      <alignment horizontal="center"/>
      <protection/>
    </xf>
    <xf numFmtId="49" fontId="13" fillId="0" borderId="20" xfId="22" applyNumberFormat="1" applyFont="1" applyBorder="1" applyAlignment="1">
      <alignment horizontal="center" vertical="top" wrapText="1"/>
      <protection/>
    </xf>
    <xf numFmtId="49" fontId="13" fillId="0" borderId="9" xfId="22" applyNumberFormat="1" applyFont="1" applyBorder="1" applyAlignment="1">
      <alignment horizontal="center" vertical="center" wrapText="1"/>
      <protection/>
    </xf>
    <xf numFmtId="49" fontId="13" fillId="0" borderId="0" xfId="22" applyNumberFormat="1" applyFont="1" applyAlignment="1">
      <alignment horizontal="center" vertical="center" wrapText="1"/>
      <protection/>
    </xf>
    <xf numFmtId="49" fontId="13" fillId="0" borderId="21" xfId="22" applyNumberFormat="1" applyFont="1" applyBorder="1" applyAlignment="1">
      <alignment horizontal="center" vertical="center" wrapText="1"/>
      <protection/>
    </xf>
    <xf numFmtId="0" fontId="13" fillId="0" borderId="21" xfId="22" applyFont="1" applyBorder="1" applyAlignment="1">
      <alignment horizontal="center" vertical="center" wrapText="1"/>
      <protection/>
    </xf>
    <xf numFmtId="49" fontId="13" fillId="0" borderId="10" xfId="22" applyNumberFormat="1" applyFont="1" applyBorder="1" applyAlignment="1">
      <alignment horizontal="center" vertical="center" wrapText="1"/>
      <protection/>
    </xf>
    <xf numFmtId="49" fontId="13" fillId="0" borderId="0" xfId="22" applyNumberFormat="1" applyFont="1">
      <alignment/>
      <protection/>
    </xf>
    <xf numFmtId="0" fontId="13" fillId="0" borderId="6" xfId="22" applyFont="1" applyBorder="1" applyAlignment="1">
      <alignment horizontal="center" wrapText="1"/>
      <protection/>
    </xf>
    <xf numFmtId="0" fontId="13" fillId="0" borderId="1" xfId="22" applyFont="1" applyBorder="1" applyAlignment="1">
      <alignment horizontal="center"/>
      <protection/>
    </xf>
    <xf numFmtId="0" fontId="13" fillId="0" borderId="7" xfId="22" applyFont="1" applyBorder="1" applyAlignment="1">
      <alignment horizontal="center"/>
      <protection/>
    </xf>
    <xf numFmtId="3" fontId="10" fillId="0" borderId="23" xfId="22" applyNumberFormat="1" applyFont="1" applyBorder="1">
      <alignment/>
      <protection/>
    </xf>
    <xf numFmtId="223" fontId="23" fillId="0" borderId="1" xfId="22" applyNumberFormat="1" applyBorder="1">
      <alignment/>
      <protection/>
    </xf>
    <xf numFmtId="223" fontId="23" fillId="0" borderId="7" xfId="22" applyNumberFormat="1" applyBorder="1">
      <alignment/>
      <protection/>
    </xf>
    <xf numFmtId="3" fontId="13" fillId="0" borderId="1" xfId="22" applyNumberFormat="1" applyFont="1" applyBorder="1">
      <alignment/>
      <protection/>
    </xf>
    <xf numFmtId="233" fontId="5" fillId="0" borderId="1" xfId="22" applyNumberFormat="1" applyFont="1" applyBorder="1">
      <alignment/>
      <protection/>
    </xf>
    <xf numFmtId="233" fontId="5" fillId="0" borderId="7" xfId="22" applyNumberFormat="1" applyFont="1" applyBorder="1">
      <alignment/>
      <protection/>
    </xf>
    <xf numFmtId="3" fontId="13" fillId="0" borderId="23" xfId="22" applyNumberFormat="1" applyFont="1" applyBorder="1">
      <alignment/>
      <protection/>
    </xf>
    <xf numFmtId="0" fontId="37" fillId="0" borderId="0" xfId="22" applyFont="1">
      <alignment/>
      <protection/>
    </xf>
    <xf numFmtId="0" fontId="10" fillId="0" borderId="24" xfId="22" applyFont="1" applyBorder="1" applyAlignment="1">
      <alignment horizontal="right" wrapText="1"/>
      <protection/>
    </xf>
    <xf numFmtId="233" fontId="5" fillId="0" borderId="12" xfId="22" applyNumberFormat="1" applyFont="1" applyBorder="1">
      <alignment/>
      <protection/>
    </xf>
    <xf numFmtId="233" fontId="5" fillId="0" borderId="13" xfId="22" applyNumberFormat="1" applyFont="1" applyBorder="1">
      <alignment/>
      <protection/>
    </xf>
    <xf numFmtId="0" fontId="13" fillId="0" borderId="0" xfId="22" applyFont="1" applyBorder="1" applyAlignment="1">
      <alignment/>
      <protection/>
    </xf>
    <xf numFmtId="0" fontId="5" fillId="0" borderId="0" xfId="22" applyFont="1" applyBorder="1" applyAlignment="1">
      <alignment/>
      <protection/>
    </xf>
    <xf numFmtId="49" fontId="5" fillId="0" borderId="0" xfId="22" applyNumberFormat="1" applyFont="1" applyBorder="1" applyAlignment="1">
      <alignment/>
      <protection/>
    </xf>
    <xf numFmtId="49" fontId="5" fillId="0" borderId="0" xfId="22" applyNumberFormat="1" applyFont="1" applyBorder="1">
      <alignment/>
      <protection/>
    </xf>
    <xf numFmtId="49" fontId="5" fillId="0" borderId="0" xfId="22" applyNumberFormat="1" applyFont="1" applyBorder="1" applyAlignment="1">
      <alignment horizontal="center" vertical="top" wrapText="1"/>
      <protection/>
    </xf>
    <xf numFmtId="0" fontId="5" fillId="0" borderId="0" xfId="22" applyFont="1" applyBorder="1" applyAlignment="1">
      <alignment horizontal="center"/>
      <protection/>
    </xf>
    <xf numFmtId="0" fontId="23" fillId="0" borderId="0" xfId="22" applyBorder="1" applyAlignment="1">
      <alignment wrapText="1"/>
      <protection/>
    </xf>
    <xf numFmtId="0" fontId="23" fillId="0" borderId="0" xfId="22" applyBorder="1">
      <alignment/>
      <protection/>
    </xf>
    <xf numFmtId="0" fontId="4" fillId="0" borderId="0" xfId="22" applyFont="1" applyAlignment="1">
      <alignment/>
      <protection/>
    </xf>
    <xf numFmtId="0" fontId="6" fillId="0" borderId="0" xfId="22" applyFont="1" applyAlignment="1">
      <alignment/>
      <protection/>
    </xf>
    <xf numFmtId="0" fontId="38" fillId="0" borderId="0" xfId="22" applyFont="1" applyAlignment="1">
      <alignment horizontal="centerContinuous" wrapText="1"/>
      <protection/>
    </xf>
    <xf numFmtId="0" fontId="4" fillId="0" borderId="25" xfId="22" applyFont="1" applyBorder="1" applyAlignment="1">
      <alignment horizontal="center" vertical="top" wrapText="1"/>
      <protection/>
    </xf>
    <xf numFmtId="0" fontId="4" fillId="0" borderId="18" xfId="22" applyFont="1" applyBorder="1" applyAlignment="1">
      <alignment horizontal="center" vertical="top"/>
      <protection/>
    </xf>
    <xf numFmtId="0" fontId="4" fillId="0" borderId="18" xfId="22" applyFont="1" applyBorder="1" applyAlignment="1">
      <alignment horizontal="centerContinuous"/>
      <protection/>
    </xf>
    <xf numFmtId="0" fontId="4" fillId="0" borderId="17" xfId="22" applyFont="1" applyBorder="1" applyAlignment="1">
      <alignment horizontal="centerContinuous" vertical="center"/>
      <protection/>
    </xf>
    <xf numFmtId="0" fontId="4" fillId="0" borderId="16" xfId="22" applyFont="1" applyBorder="1" applyAlignment="1">
      <alignment horizontal="centerContinuous" vertical="center" wrapText="1"/>
      <protection/>
    </xf>
    <xf numFmtId="0" fontId="4" fillId="0" borderId="19" xfId="22" applyFont="1" applyBorder="1" applyAlignment="1">
      <alignment horizontal="center" vertical="top" wrapText="1"/>
      <protection/>
    </xf>
    <xf numFmtId="0" fontId="31" fillId="0" borderId="8" xfId="22" applyFont="1" applyBorder="1" applyAlignment="1">
      <alignment horizontal="center" vertical="top" wrapText="1"/>
      <protection/>
    </xf>
    <xf numFmtId="0" fontId="31" fillId="0" borderId="21" xfId="22" applyFont="1" applyBorder="1" applyAlignment="1">
      <alignment horizontal="center" vertical="top"/>
      <protection/>
    </xf>
    <xf numFmtId="0" fontId="27" fillId="0" borderId="21" xfId="22" applyFont="1" applyBorder="1" applyAlignment="1">
      <alignment/>
      <protection/>
    </xf>
    <xf numFmtId="0" fontId="31" fillId="0" borderId="26" xfId="22" applyFont="1" applyBorder="1" applyAlignment="1">
      <alignment horizontal="centerContinuous"/>
      <protection/>
    </xf>
    <xf numFmtId="0" fontId="27" fillId="0" borderId="27" xfId="22" applyFont="1" applyBorder="1" applyAlignment="1">
      <alignment horizontal="centerContinuous"/>
      <protection/>
    </xf>
    <xf numFmtId="0" fontId="13" fillId="0" borderId="21" xfId="22" applyFont="1" applyBorder="1" applyAlignment="1">
      <alignment/>
      <protection/>
    </xf>
    <xf numFmtId="0" fontId="27" fillId="0" borderId="10" xfId="22" applyFont="1" applyBorder="1" applyAlignment="1">
      <alignment/>
      <protection/>
    </xf>
    <xf numFmtId="0" fontId="13" fillId="0" borderId="8" xfId="22" applyFont="1" applyBorder="1" applyAlignment="1">
      <alignment horizontal="center" vertical="top" wrapText="1"/>
      <protection/>
    </xf>
    <xf numFmtId="0" fontId="13" fillId="0" borderId="21" xfId="22" applyFont="1" applyBorder="1" applyAlignment="1">
      <alignment horizontal="center" vertical="top" wrapText="1"/>
      <protection/>
    </xf>
    <xf numFmtId="0" fontId="13" fillId="0" borderId="10" xfId="22" applyFont="1" applyBorder="1" applyAlignment="1">
      <alignment horizontal="center" vertical="top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/>
      <protection/>
    </xf>
    <xf numFmtId="0" fontId="13" fillId="0" borderId="0" xfId="22" applyFont="1" applyAlignment="1">
      <alignment/>
      <protection/>
    </xf>
    <xf numFmtId="0" fontId="13" fillId="0" borderId="6" xfId="22" applyFont="1" applyBorder="1" applyAlignment="1">
      <alignment wrapText="1"/>
      <protection/>
    </xf>
    <xf numFmtId="0" fontId="23" fillId="0" borderId="8" xfId="22" applyBorder="1">
      <alignment/>
      <protection/>
    </xf>
    <xf numFmtId="0" fontId="10" fillId="0" borderId="6" xfId="22" applyFont="1" applyBorder="1" applyAlignment="1">
      <alignment horizontal="right" wrapText="1"/>
      <protection/>
    </xf>
    <xf numFmtId="3" fontId="35" fillId="0" borderId="0" xfId="22" applyNumberFormat="1" applyFont="1">
      <alignment/>
      <protection/>
    </xf>
    <xf numFmtId="0" fontId="35" fillId="0" borderId="0" xfId="22" applyFont="1">
      <alignment/>
      <protection/>
    </xf>
    <xf numFmtId="0" fontId="10" fillId="0" borderId="11" xfId="22" applyFont="1" applyBorder="1" applyAlignment="1">
      <alignment horizontal="right" wrapText="1"/>
      <protection/>
    </xf>
    <xf numFmtId="49" fontId="24" fillId="0" borderId="0" xfId="22" applyNumberFormat="1" applyFont="1" applyBorder="1" applyAlignment="1">
      <alignment horizontal="center" vertical="top" wrapText="1"/>
      <protection/>
    </xf>
    <xf numFmtId="3" fontId="23" fillId="0" borderId="0" xfId="22" applyNumberFormat="1" applyBorder="1">
      <alignment/>
      <protection/>
    </xf>
    <xf numFmtId="0" fontId="5" fillId="0" borderId="0" xfId="22" applyFont="1" applyAlignment="1">
      <alignment wrapText="1"/>
      <protection/>
    </xf>
    <xf numFmtId="49" fontId="31" fillId="0" borderId="0" xfId="22" applyNumberFormat="1" applyFont="1" applyBorder="1" applyAlignment="1">
      <alignment vertical="top" wrapText="1"/>
      <protection/>
    </xf>
    <xf numFmtId="49" fontId="27" fillId="0" borderId="0" xfId="22" applyNumberFormat="1" applyFont="1" applyBorder="1" applyAlignment="1">
      <alignment horizontal="center" vertical="top" wrapText="1"/>
      <protection/>
    </xf>
    <xf numFmtId="0" fontId="31" fillId="0" borderId="0" xfId="22" applyFont="1" applyBorder="1" applyAlignment="1">
      <alignment horizontal="center"/>
      <protection/>
    </xf>
    <xf numFmtId="0" fontId="27" fillId="0" borderId="0" xfId="22" applyFont="1" applyBorder="1">
      <alignment/>
      <protection/>
    </xf>
    <xf numFmtId="0" fontId="8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8" fillId="0" borderId="0" xfId="22" applyFont="1" applyBorder="1">
      <alignment/>
      <protection/>
    </xf>
    <xf numFmtId="0" fontId="13" fillId="0" borderId="0" xfId="22" applyFont="1" applyBorder="1">
      <alignment/>
      <protection/>
    </xf>
    <xf numFmtId="0" fontId="7" fillId="0" borderId="2" xfId="22" applyFont="1" applyBorder="1">
      <alignment/>
      <protection/>
    </xf>
    <xf numFmtId="0" fontId="13" fillId="0" borderId="2" xfId="22" applyFont="1" applyBorder="1" applyAlignment="1">
      <alignment horizontal="right"/>
      <protection/>
    </xf>
    <xf numFmtId="0" fontId="13" fillId="0" borderId="11" xfId="22" applyFont="1" applyBorder="1" applyAlignment="1">
      <alignment horizontal="center"/>
      <protection/>
    </xf>
    <xf numFmtId="0" fontId="13" fillId="0" borderId="28" xfId="22" applyFont="1" applyBorder="1" applyAlignment="1">
      <alignment horizontal="center"/>
      <protection/>
    </xf>
    <xf numFmtId="0" fontId="7" fillId="0" borderId="1" xfId="22" applyFont="1" applyBorder="1">
      <alignment/>
      <protection/>
    </xf>
    <xf numFmtId="0" fontId="10" fillId="0" borderId="6" xfId="22" applyFont="1" applyBorder="1" applyAlignment="1">
      <alignment horizontal="left"/>
      <protection/>
    </xf>
    <xf numFmtId="3" fontId="5" fillId="0" borderId="29" xfId="22" applyNumberFormat="1" applyFont="1" applyBorder="1" applyAlignment="1">
      <alignment horizontal="right"/>
      <protection/>
    </xf>
    <xf numFmtId="0" fontId="4" fillId="0" borderId="6" xfId="22" applyFont="1" applyBorder="1" applyAlignment="1">
      <alignment horizontal="left"/>
      <protection/>
    </xf>
    <xf numFmtId="0" fontId="4" fillId="0" borderId="6" xfId="22" applyFont="1" applyBorder="1">
      <alignment/>
      <protection/>
    </xf>
    <xf numFmtId="0" fontId="4" fillId="0" borderId="11" xfId="22" applyFont="1" applyBorder="1">
      <alignment/>
      <protection/>
    </xf>
    <xf numFmtId="3" fontId="5" fillId="0" borderId="28" xfId="22" applyNumberFormat="1" applyFont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39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horizontal="center"/>
      <protection/>
    </xf>
    <xf numFmtId="0" fontId="40" fillId="0" borderId="0" xfId="22" applyFont="1">
      <alignment/>
      <protection/>
    </xf>
    <xf numFmtId="0" fontId="4" fillId="0" borderId="0" xfId="22" applyFont="1" applyBorder="1" applyAlignment="1">
      <alignment horizontal="centerContinuous"/>
      <protection/>
    </xf>
    <xf numFmtId="0" fontId="13" fillId="0" borderId="0" xfId="22" applyFont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0" fontId="4" fillId="0" borderId="30" xfId="22" applyFont="1" applyBorder="1" applyAlignment="1">
      <alignment horizontal="center" vertical="center" wrapText="1"/>
      <protection/>
    </xf>
    <xf numFmtId="0" fontId="13" fillId="0" borderId="30" xfId="22" applyFont="1" applyBorder="1" applyAlignment="1">
      <alignment horizontal="center" vertical="center" wrapText="1"/>
      <protection/>
    </xf>
    <xf numFmtId="0" fontId="4" fillId="0" borderId="29" xfId="22" applyFont="1" applyBorder="1" applyAlignment="1">
      <alignment wrapText="1"/>
      <protection/>
    </xf>
    <xf numFmtId="0" fontId="4" fillId="0" borderId="29" xfId="22" applyFont="1" applyBorder="1" applyAlignment="1">
      <alignment horizontal="center" vertical="center" wrapText="1"/>
      <protection/>
    </xf>
    <xf numFmtId="3" fontId="5" fillId="0" borderId="29" xfId="22" applyNumberFormat="1" applyFont="1" applyBorder="1" applyAlignment="1">
      <alignment horizontal="center"/>
      <protection/>
    </xf>
    <xf numFmtId="4" fontId="5" fillId="0" borderId="7" xfId="22" applyNumberFormat="1" applyFont="1" applyBorder="1" applyAlignment="1">
      <alignment horizontal="right"/>
      <protection/>
    </xf>
    <xf numFmtId="2" fontId="4" fillId="0" borderId="0" xfId="22" applyNumberFormat="1" applyFont="1" applyBorder="1">
      <alignment/>
      <protection/>
    </xf>
    <xf numFmtId="4" fontId="5" fillId="0" borderId="7" xfId="22" applyNumberFormat="1" applyFont="1" applyBorder="1">
      <alignment/>
      <protection/>
    </xf>
    <xf numFmtId="4" fontId="5" fillId="0" borderId="13" xfId="22" applyNumberFormat="1" applyFont="1" applyBorder="1" applyAlignment="1">
      <alignment horizontal="right"/>
      <protection/>
    </xf>
    <xf numFmtId="0" fontId="10" fillId="0" borderId="30" xfId="22" applyFont="1" applyBorder="1" applyAlignment="1">
      <alignment wrapText="1"/>
      <protection/>
    </xf>
    <xf numFmtId="0" fontId="5" fillId="0" borderId="0" xfId="22" applyFont="1" applyBorder="1" applyAlignment="1">
      <alignment horizontal="left"/>
      <protection/>
    </xf>
    <xf numFmtId="180" fontId="7" fillId="0" borderId="0" xfId="22" applyNumberFormat="1" applyFont="1">
      <alignment/>
      <protection/>
    </xf>
    <xf numFmtId="4" fontId="7" fillId="0" borderId="0" xfId="22" applyNumberFormat="1" applyFont="1">
      <alignment/>
      <protection/>
    </xf>
    <xf numFmtId="3" fontId="9" fillId="0" borderId="0" xfId="22" applyNumberFormat="1" applyFont="1">
      <alignment/>
      <protection/>
    </xf>
    <xf numFmtId="3" fontId="41" fillId="0" borderId="0" xfId="22" applyNumberFormat="1" applyFont="1">
      <alignment/>
      <protection/>
    </xf>
    <xf numFmtId="4" fontId="23" fillId="0" borderId="0" xfId="22" applyNumberFormat="1">
      <alignment/>
      <protection/>
    </xf>
    <xf numFmtId="0" fontId="42" fillId="0" borderId="0" xfId="22" applyFont="1">
      <alignment/>
      <protection/>
    </xf>
    <xf numFmtId="0" fontId="13" fillId="0" borderId="1" xfId="22" applyFont="1" applyBorder="1" applyAlignment="1">
      <alignment horizontal="center" vertical="center" wrapText="1"/>
      <protection/>
    </xf>
    <xf numFmtId="0" fontId="13" fillId="0" borderId="31" xfId="22" applyFont="1" applyBorder="1" applyAlignment="1">
      <alignment horizontal="centerContinuous" vertical="center" wrapText="1"/>
      <protection/>
    </xf>
    <xf numFmtId="0" fontId="23" fillId="0" borderId="31" xfId="22" applyBorder="1" applyAlignment="1">
      <alignment horizontal="centerContinuous"/>
      <protection/>
    </xf>
    <xf numFmtId="0" fontId="13" fillId="0" borderId="7" xfId="22" applyFont="1" applyBorder="1" applyAlignment="1">
      <alignment horizontal="center" vertical="center" wrapText="1"/>
      <protection/>
    </xf>
    <xf numFmtId="0" fontId="13" fillId="0" borderId="11" xfId="22" applyFont="1" applyBorder="1" applyAlignment="1">
      <alignment horizontal="center" vertical="center" wrapText="1"/>
      <protection/>
    </xf>
    <xf numFmtId="0" fontId="13" fillId="0" borderId="12" xfId="22" applyFont="1" applyBorder="1" applyAlignment="1">
      <alignment horizontal="center" vertical="center" wrapText="1"/>
      <protection/>
    </xf>
    <xf numFmtId="0" fontId="13" fillId="0" borderId="32" xfId="22" applyFont="1" applyBorder="1" applyAlignment="1">
      <alignment horizontal="center" vertical="center" wrapText="1"/>
      <protection/>
    </xf>
    <xf numFmtId="0" fontId="13" fillId="0" borderId="13" xfId="22" applyFont="1" applyBorder="1" applyAlignment="1">
      <alignment horizontal="center" vertical="center" wrapText="1"/>
      <protection/>
    </xf>
    <xf numFmtId="179" fontId="13" fillId="0" borderId="11" xfId="22" applyNumberFormat="1" applyFont="1" applyBorder="1" applyAlignment="1">
      <alignment horizontal="center"/>
      <protection/>
    </xf>
    <xf numFmtId="179" fontId="13" fillId="0" borderId="12" xfId="22" applyNumberFormat="1" applyFont="1" applyBorder="1" applyAlignment="1">
      <alignment horizontal="center"/>
      <protection/>
    </xf>
    <xf numFmtId="179" fontId="13" fillId="0" borderId="32" xfId="22" applyNumberFormat="1" applyFont="1" applyBorder="1" applyAlignment="1">
      <alignment horizontal="center"/>
      <protection/>
    </xf>
    <xf numFmtId="179" fontId="13" fillId="0" borderId="13" xfId="22" applyNumberFormat="1" applyFont="1" applyBorder="1" applyAlignment="1">
      <alignment horizontal="center"/>
      <protection/>
    </xf>
    <xf numFmtId="4" fontId="5" fillId="0" borderId="6" xfId="22" applyNumberFormat="1" applyFont="1" applyBorder="1">
      <alignment/>
      <protection/>
    </xf>
    <xf numFmtId="179" fontId="5" fillId="0" borderId="1" xfId="22" applyNumberFormat="1" applyFont="1" applyBorder="1">
      <alignment/>
      <protection/>
    </xf>
    <xf numFmtId="3" fontId="5" fillId="0" borderId="27" xfId="22" applyNumberFormat="1" applyFont="1" applyBorder="1" applyAlignment="1">
      <alignment horizontal="right"/>
      <protection/>
    </xf>
    <xf numFmtId="3" fontId="5" fillId="0" borderId="33" xfId="22" applyNumberFormat="1" applyFont="1" applyBorder="1" applyAlignment="1">
      <alignment horizontal="right"/>
      <protection/>
    </xf>
    <xf numFmtId="179" fontId="5" fillId="0" borderId="26" xfId="22" applyNumberFormat="1" applyFont="1" applyBorder="1">
      <alignment/>
      <protection/>
    </xf>
    <xf numFmtId="3" fontId="5" fillId="0" borderId="7" xfId="22" applyNumberFormat="1" applyFont="1" applyBorder="1" applyAlignment="1">
      <alignment horizontal="right"/>
      <protection/>
    </xf>
    <xf numFmtId="179" fontId="5" fillId="0" borderId="34" xfId="22" applyNumberFormat="1" applyFont="1" applyBorder="1">
      <alignment/>
      <protection/>
    </xf>
    <xf numFmtId="3" fontId="5" fillId="0" borderId="34" xfId="22" applyNumberFormat="1" applyFont="1" applyBorder="1" applyAlignment="1">
      <alignment horizontal="right"/>
      <protection/>
    </xf>
    <xf numFmtId="4" fontId="5" fillId="0" borderId="27" xfId="22" applyNumberFormat="1" applyFont="1" applyBorder="1">
      <alignment/>
      <protection/>
    </xf>
    <xf numFmtId="179" fontId="5" fillId="0" borderId="33" xfId="22" applyNumberFormat="1" applyFont="1" applyBorder="1">
      <alignment/>
      <protection/>
    </xf>
    <xf numFmtId="4" fontId="5" fillId="0" borderId="33" xfId="22" applyNumberFormat="1" applyFont="1" applyBorder="1">
      <alignment/>
      <protection/>
    </xf>
    <xf numFmtId="4" fontId="11" fillId="0" borderId="24" xfId="22" applyNumberFormat="1" applyFont="1" applyBorder="1">
      <alignment/>
      <protection/>
    </xf>
    <xf numFmtId="3" fontId="5" fillId="0" borderId="35" xfId="22" applyNumberFormat="1" applyFont="1" applyBorder="1" applyAlignment="1">
      <alignment horizontal="right"/>
      <protection/>
    </xf>
    <xf numFmtId="3" fontId="5" fillId="0" borderId="13" xfId="22" applyNumberFormat="1" applyFont="1" applyBorder="1" applyAlignment="1">
      <alignment horizontal="right"/>
      <protection/>
    </xf>
    <xf numFmtId="4" fontId="11" fillId="0" borderId="0" xfId="22" applyNumberFormat="1" applyFont="1" applyBorder="1">
      <alignment/>
      <protection/>
    </xf>
    <xf numFmtId="3" fontId="5" fillId="0" borderId="0" xfId="22" applyNumberFormat="1" applyFont="1" applyBorder="1" applyAlignment="1">
      <alignment horizontal="right"/>
      <protection/>
    </xf>
    <xf numFmtId="4" fontId="43" fillId="0" borderId="0" xfId="22" applyNumberFormat="1" applyFont="1" applyBorder="1">
      <alignment/>
      <protection/>
    </xf>
    <xf numFmtId="180" fontId="43" fillId="0" borderId="0" xfId="22" applyNumberFormat="1" applyFont="1" applyBorder="1">
      <alignment/>
      <protection/>
    </xf>
    <xf numFmtId="232" fontId="43" fillId="0" borderId="0" xfId="22" applyNumberFormat="1" applyFont="1" applyBorder="1">
      <alignment/>
      <protection/>
    </xf>
    <xf numFmtId="179" fontId="43" fillId="0" borderId="0" xfId="22" applyNumberFormat="1" applyFont="1" applyBorder="1">
      <alignment/>
      <protection/>
    </xf>
    <xf numFmtId="232" fontId="5" fillId="0" borderId="0" xfId="22" applyNumberFormat="1" applyFont="1" applyBorder="1">
      <alignment/>
      <protection/>
    </xf>
    <xf numFmtId="179" fontId="5" fillId="0" borderId="0" xfId="22" applyNumberFormat="1" applyFont="1" applyBorder="1">
      <alignment/>
      <protection/>
    </xf>
    <xf numFmtId="4" fontId="44" fillId="0" borderId="0" xfId="22" applyNumberFormat="1" applyFont="1">
      <alignment/>
      <protection/>
    </xf>
    <xf numFmtId="179" fontId="7" fillId="0" borderId="0" xfId="22" applyNumberFormat="1" applyFont="1">
      <alignment/>
      <protection/>
    </xf>
    <xf numFmtId="0" fontId="23" fillId="0" borderId="0" xfId="22" applyAlignment="1">
      <alignment horizontal="right"/>
      <protection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7" fillId="0" borderId="36" xfId="0" applyFont="1" applyBorder="1" applyAlignment="1">
      <alignment horizontal="left" wrapText="1"/>
    </xf>
    <xf numFmtId="3" fontId="47" fillId="0" borderId="36" xfId="0" applyNumberFormat="1" applyFont="1" applyBorder="1" applyAlignment="1">
      <alignment horizontal="right" wrapText="1"/>
    </xf>
    <xf numFmtId="0" fontId="47" fillId="0" borderId="36" xfId="0" applyFont="1" applyBorder="1" applyAlignment="1">
      <alignment horizontal="right" wrapText="1"/>
    </xf>
    <xf numFmtId="0" fontId="48" fillId="0" borderId="36" xfId="0" applyFont="1" applyBorder="1" applyAlignment="1">
      <alignment horizontal="left" wrapText="1"/>
    </xf>
    <xf numFmtId="3" fontId="48" fillId="0" borderId="36" xfId="0" applyNumberFormat="1" applyFont="1" applyBorder="1" applyAlignment="1">
      <alignment horizontal="right" wrapText="1"/>
    </xf>
    <xf numFmtId="0" fontId="48" fillId="0" borderId="36" xfId="0" applyFont="1" applyBorder="1" applyAlignment="1">
      <alignment horizontal="right" wrapText="1"/>
    </xf>
    <xf numFmtId="0" fontId="49" fillId="0" borderId="36" xfId="0" applyFont="1" applyBorder="1" applyAlignment="1">
      <alignment horizontal="left" wrapText="1"/>
    </xf>
    <xf numFmtId="3" fontId="49" fillId="0" borderId="36" xfId="0" applyNumberFormat="1" applyFont="1" applyBorder="1" applyAlignment="1">
      <alignment horizontal="right" wrapText="1"/>
    </xf>
    <xf numFmtId="0" fontId="49" fillId="0" borderId="36" xfId="0" applyFont="1" applyBorder="1" applyAlignment="1">
      <alignment horizontal="right" wrapText="1"/>
    </xf>
    <xf numFmtId="0" fontId="0" fillId="0" borderId="36" xfId="0" applyBorder="1" applyAlignment="1">
      <alignment wrapText="1"/>
    </xf>
    <xf numFmtId="0" fontId="46" fillId="0" borderId="36" xfId="0" applyFont="1" applyBorder="1" applyAlignment="1">
      <alignment horizontal="left" wrapText="1"/>
    </xf>
    <xf numFmtId="3" fontId="46" fillId="0" borderId="36" xfId="0" applyNumberFormat="1" applyFont="1" applyBorder="1" applyAlignment="1">
      <alignment horizontal="right" wrapText="1"/>
    </xf>
    <xf numFmtId="0" fontId="46" fillId="0" borderId="36" xfId="0" applyFont="1" applyBorder="1" applyAlignment="1">
      <alignment horizontal="right" wrapText="1"/>
    </xf>
    <xf numFmtId="0" fontId="47" fillId="0" borderId="37" xfId="0" applyFont="1" applyBorder="1" applyAlignment="1">
      <alignment horizontal="left" wrapText="1"/>
    </xf>
    <xf numFmtId="3" fontId="47" fillId="0" borderId="37" xfId="0" applyNumberFormat="1" applyFont="1" applyBorder="1" applyAlignment="1">
      <alignment horizontal="right" wrapText="1"/>
    </xf>
    <xf numFmtId="0" fontId="47" fillId="0" borderId="37" xfId="0" applyFont="1" applyBorder="1" applyAlignment="1">
      <alignment horizontal="right" wrapText="1"/>
    </xf>
    <xf numFmtId="0" fontId="46" fillId="0" borderId="3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41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5TAB1298" xfId="19"/>
    <cellStyle name="Normal_6TAB1298" xfId="20"/>
    <cellStyle name="Normal_7TAB1298" xfId="21"/>
    <cellStyle name="Normal_PSMA10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2TAB9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3TAB12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4TAB12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5TAB12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6TAB12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7TAB12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8">
          <cell r="D8">
            <v>515122</v>
          </cell>
        </row>
        <row r="9">
          <cell r="D9">
            <v>424189</v>
          </cell>
        </row>
        <row r="10">
          <cell r="D10">
            <v>75360</v>
          </cell>
        </row>
        <row r="11">
          <cell r="D11">
            <v>75360</v>
          </cell>
        </row>
        <row r="12">
          <cell r="D12">
            <v>345633</v>
          </cell>
        </row>
        <row r="13">
          <cell r="D13">
            <v>241681</v>
          </cell>
        </row>
        <row r="14">
          <cell r="D14">
            <v>88867</v>
          </cell>
        </row>
        <row r="15">
          <cell r="D15">
            <v>15085</v>
          </cell>
        </row>
        <row r="16">
          <cell r="D16">
            <v>3196</v>
          </cell>
        </row>
        <row r="17">
          <cell r="D17">
            <v>40849</v>
          </cell>
        </row>
        <row r="18">
          <cell r="D18">
            <v>0</v>
          </cell>
        </row>
        <row r="19">
          <cell r="D19">
            <v>2103</v>
          </cell>
        </row>
        <row r="20">
          <cell r="D20">
            <v>4260</v>
          </cell>
        </row>
        <row r="21">
          <cell r="D21">
            <v>8220</v>
          </cell>
        </row>
        <row r="22">
          <cell r="D22">
            <v>1168</v>
          </cell>
        </row>
        <row r="23">
          <cell r="D23">
            <v>452</v>
          </cell>
        </row>
        <row r="24">
          <cell r="D24">
            <v>3448</v>
          </cell>
        </row>
        <row r="25">
          <cell r="D25">
            <v>6302</v>
          </cell>
        </row>
        <row r="26">
          <cell r="D26">
            <v>1000</v>
          </cell>
        </row>
        <row r="27">
          <cell r="D27">
            <v>13115</v>
          </cell>
        </row>
        <row r="28">
          <cell r="D28">
            <v>1781</v>
          </cell>
        </row>
        <row r="29">
          <cell r="D29">
            <v>1490</v>
          </cell>
        </row>
        <row r="30">
          <cell r="D30">
            <v>291</v>
          </cell>
        </row>
        <row r="31">
          <cell r="D31">
            <v>50084</v>
          </cell>
        </row>
        <row r="32">
          <cell r="D32">
            <v>50084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4">
          <cell r="D14">
            <v>607</v>
          </cell>
        </row>
        <row r="15">
          <cell r="D15">
            <v>51</v>
          </cell>
        </row>
        <row r="17">
          <cell r="D17">
            <v>3235</v>
          </cell>
        </row>
        <row r="18">
          <cell r="D18">
            <v>694</v>
          </cell>
        </row>
        <row r="20">
          <cell r="D20">
            <v>2373</v>
          </cell>
        </row>
        <row r="21">
          <cell r="D21">
            <v>181</v>
          </cell>
        </row>
        <row r="23">
          <cell r="D23">
            <v>15435</v>
          </cell>
        </row>
        <row r="24">
          <cell r="D24">
            <v>1047</v>
          </cell>
        </row>
        <row r="26">
          <cell r="D26">
            <v>7188</v>
          </cell>
        </row>
        <row r="27">
          <cell r="D27">
            <v>158</v>
          </cell>
        </row>
        <row r="29">
          <cell r="D29">
            <v>4897</v>
          </cell>
        </row>
        <row r="30">
          <cell r="D30">
            <v>306</v>
          </cell>
        </row>
        <row r="32">
          <cell r="D32">
            <v>48806</v>
          </cell>
        </row>
        <row r="33">
          <cell r="D33">
            <v>6754</v>
          </cell>
        </row>
        <row r="35">
          <cell r="D35">
            <v>56261</v>
          </cell>
        </row>
        <row r="36">
          <cell r="D36">
            <v>9397</v>
          </cell>
        </row>
        <row r="38">
          <cell r="D38">
            <v>35242</v>
          </cell>
        </row>
        <row r="39">
          <cell r="D39">
            <v>2395</v>
          </cell>
        </row>
        <row r="41">
          <cell r="D41">
            <v>31218</v>
          </cell>
        </row>
        <row r="42">
          <cell r="D42">
            <v>1985</v>
          </cell>
        </row>
        <row r="44">
          <cell r="D44">
            <v>3760</v>
          </cell>
        </row>
        <row r="45">
          <cell r="D45">
            <v>3092</v>
          </cell>
        </row>
        <row r="47">
          <cell r="D47">
            <v>107210</v>
          </cell>
        </row>
        <row r="48">
          <cell r="D48">
            <v>5056</v>
          </cell>
        </row>
        <row r="50">
          <cell r="D50">
            <v>7673</v>
          </cell>
        </row>
        <row r="51">
          <cell r="D51">
            <v>729</v>
          </cell>
        </row>
        <row r="55">
          <cell r="D55">
            <v>4449</v>
          </cell>
        </row>
        <row r="56">
          <cell r="D56">
            <v>1160</v>
          </cell>
        </row>
        <row r="58">
          <cell r="D58">
            <v>9278</v>
          </cell>
        </row>
        <row r="59">
          <cell r="D59">
            <v>1346</v>
          </cell>
        </row>
        <row r="61">
          <cell r="D61">
            <v>7527</v>
          </cell>
        </row>
        <row r="62">
          <cell r="D62">
            <v>789</v>
          </cell>
        </row>
        <row r="64">
          <cell r="D64">
            <v>820</v>
          </cell>
        </row>
        <row r="65">
          <cell r="D65">
            <v>15</v>
          </cell>
        </row>
        <row r="67">
          <cell r="D67">
            <v>420</v>
          </cell>
        </row>
        <row r="68">
          <cell r="D68">
            <v>26</v>
          </cell>
        </row>
        <row r="70">
          <cell r="D70">
            <v>136</v>
          </cell>
        </row>
        <row r="71">
          <cell r="D71">
            <v>243</v>
          </cell>
        </row>
        <row r="73">
          <cell r="D73">
            <v>3619</v>
          </cell>
        </row>
        <row r="74">
          <cell r="D74">
            <v>171</v>
          </cell>
        </row>
        <row r="76">
          <cell r="D76">
            <v>364</v>
          </cell>
        </row>
        <row r="77">
          <cell r="D77">
            <v>2</v>
          </cell>
        </row>
        <row r="79">
          <cell r="D79">
            <v>34</v>
          </cell>
        </row>
        <row r="81">
          <cell r="D81">
            <v>593</v>
          </cell>
        </row>
        <row r="83">
          <cell r="D83">
            <v>4622</v>
          </cell>
        </row>
        <row r="84">
          <cell r="D84">
            <v>144</v>
          </cell>
        </row>
        <row r="86">
          <cell r="D86">
            <v>55</v>
          </cell>
        </row>
        <row r="88">
          <cell r="D88">
            <v>59164</v>
          </cell>
        </row>
        <row r="89">
          <cell r="D89">
            <v>5689</v>
          </cell>
        </row>
        <row r="91">
          <cell r="D91">
            <v>5218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2">
          <cell r="D12">
            <v>221768</v>
          </cell>
        </row>
        <row r="13">
          <cell r="D13">
            <v>101076</v>
          </cell>
        </row>
        <row r="14">
          <cell r="D14">
            <v>28033</v>
          </cell>
        </row>
        <row r="15">
          <cell r="D15">
            <v>92659</v>
          </cell>
        </row>
        <row r="16">
          <cell r="D16">
            <v>17891</v>
          </cell>
        </row>
        <row r="17">
          <cell r="D17">
            <v>8955</v>
          </cell>
        </row>
        <row r="18">
          <cell r="D18">
            <v>8936</v>
          </cell>
        </row>
        <row r="19">
          <cell r="D19">
            <v>177056</v>
          </cell>
        </row>
        <row r="20">
          <cell r="D20">
            <v>12071</v>
          </cell>
        </row>
        <row r="21">
          <cell r="D21">
            <v>59164</v>
          </cell>
        </row>
        <row r="22">
          <cell r="D22">
            <v>5418</v>
          </cell>
        </row>
        <row r="23">
          <cell r="D23">
            <v>31322</v>
          </cell>
        </row>
        <row r="24">
          <cell r="D24">
            <v>15531</v>
          </cell>
        </row>
        <row r="25">
          <cell r="D25">
            <v>50955</v>
          </cell>
        </row>
        <row r="26">
          <cell r="D26">
            <v>2595</v>
          </cell>
        </row>
        <row r="27">
          <cell r="D27">
            <v>3489</v>
          </cell>
        </row>
        <row r="28">
          <cell r="D28">
            <v>41430</v>
          </cell>
        </row>
        <row r="29">
          <cell r="D29">
            <v>10596</v>
          </cell>
        </row>
        <row r="30">
          <cell r="D30">
            <v>30834</v>
          </cell>
        </row>
        <row r="32">
          <cell r="D32">
            <v>27854</v>
          </cell>
        </row>
        <row r="33">
          <cell r="D33">
            <v>19930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1">
          <cell r="D11">
            <v>45556</v>
          </cell>
        </row>
        <row r="12">
          <cell r="D12">
            <v>9967</v>
          </cell>
        </row>
        <row r="13">
          <cell r="D13">
            <v>43</v>
          </cell>
        </row>
        <row r="15">
          <cell r="D15">
            <v>243020</v>
          </cell>
        </row>
        <row r="16">
          <cell r="D16">
            <v>24872</v>
          </cell>
        </row>
        <row r="17">
          <cell r="D17">
            <v>794</v>
          </cell>
        </row>
        <row r="18">
          <cell r="D18">
            <v>52962</v>
          </cell>
        </row>
        <row r="19">
          <cell r="D19">
            <v>1607</v>
          </cell>
        </row>
        <row r="22">
          <cell r="D22">
            <v>5719</v>
          </cell>
        </row>
        <row r="23">
          <cell r="D23">
            <v>28</v>
          </cell>
        </row>
        <row r="24">
          <cell r="D24">
            <v>1490</v>
          </cell>
        </row>
        <row r="27">
          <cell r="D27">
            <v>6420</v>
          </cell>
        </row>
        <row r="28">
          <cell r="D28">
            <v>34866</v>
          </cell>
        </row>
        <row r="29">
          <cell r="D29">
            <v>77</v>
          </cell>
        </row>
        <row r="31">
          <cell r="D31">
            <v>672</v>
          </cell>
        </row>
        <row r="32">
          <cell r="D32">
            <v>2</v>
          </cell>
        </row>
        <row r="33">
          <cell r="D33">
            <v>1242</v>
          </cell>
        </row>
        <row r="36">
          <cell r="D36">
            <v>21411</v>
          </cell>
        </row>
        <row r="37">
          <cell r="D37">
            <v>137</v>
          </cell>
        </row>
        <row r="38">
          <cell r="D38">
            <v>0</v>
          </cell>
        </row>
        <row r="40">
          <cell r="D40">
            <v>1394</v>
          </cell>
        </row>
        <row r="43">
          <cell r="D43">
            <v>1690</v>
          </cell>
        </row>
        <row r="44">
          <cell r="D44">
            <v>95</v>
          </cell>
        </row>
        <row r="46">
          <cell r="D46">
            <v>98</v>
          </cell>
        </row>
        <row r="49">
          <cell r="D49">
            <v>67</v>
          </cell>
        </row>
        <row r="54">
          <cell r="D54">
            <v>940</v>
          </cell>
        </row>
        <row r="58">
          <cell r="D58">
            <v>1011</v>
          </cell>
        </row>
        <row r="62">
          <cell r="D62">
            <v>218</v>
          </cell>
        </row>
        <row r="63">
          <cell r="D63">
            <v>369</v>
          </cell>
        </row>
        <row r="65">
          <cell r="D65">
            <v>14159</v>
          </cell>
        </row>
        <row r="66">
          <cell r="D66">
            <v>1679</v>
          </cell>
        </row>
        <row r="68">
          <cell r="D68">
            <v>78</v>
          </cell>
        </row>
        <row r="70">
          <cell r="D70">
            <v>2785</v>
          </cell>
        </row>
        <row r="71">
          <cell r="D71">
            <v>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3">
          <cell r="D13">
            <v>58113</v>
          </cell>
        </row>
        <row r="14">
          <cell r="D14">
            <v>425</v>
          </cell>
        </row>
        <row r="19">
          <cell r="D19">
            <v>249275</v>
          </cell>
        </row>
        <row r="21">
          <cell r="D21">
            <v>12838</v>
          </cell>
        </row>
        <row r="22">
          <cell r="D22">
            <v>16</v>
          </cell>
        </row>
        <row r="24">
          <cell r="D24">
            <v>253</v>
          </cell>
        </row>
        <row r="26">
          <cell r="D26">
            <v>51076</v>
          </cell>
        </row>
        <row r="28">
          <cell r="D28">
            <v>5201</v>
          </cell>
        </row>
        <row r="29">
          <cell r="D29">
            <v>963</v>
          </cell>
        </row>
        <row r="32">
          <cell r="D32">
            <v>5550</v>
          </cell>
        </row>
        <row r="33">
          <cell r="D33">
            <v>534</v>
          </cell>
        </row>
        <row r="35">
          <cell r="D35">
            <v>9</v>
          </cell>
        </row>
        <row r="36">
          <cell r="D36">
            <v>1011</v>
          </cell>
        </row>
        <row r="39">
          <cell r="D39">
            <v>34892</v>
          </cell>
        </row>
        <row r="40">
          <cell r="D40">
            <v>10163</v>
          </cell>
        </row>
        <row r="42">
          <cell r="D42">
            <v>314</v>
          </cell>
        </row>
        <row r="43">
          <cell r="D43">
            <v>347</v>
          </cell>
        </row>
        <row r="45">
          <cell r="D45">
            <v>344</v>
          </cell>
        </row>
        <row r="48">
          <cell r="D48">
            <v>20348</v>
          </cell>
        </row>
        <row r="50">
          <cell r="D50">
            <v>1168</v>
          </cell>
        </row>
        <row r="51">
          <cell r="D51">
            <v>59</v>
          </cell>
        </row>
        <row r="54">
          <cell r="D54">
            <v>365</v>
          </cell>
        </row>
        <row r="58">
          <cell r="D58">
            <v>0</v>
          </cell>
        </row>
        <row r="60">
          <cell r="D60">
            <v>40</v>
          </cell>
        </row>
        <row r="63">
          <cell r="D63">
            <v>557</v>
          </cell>
        </row>
        <row r="64">
          <cell r="D64">
            <v>1197</v>
          </cell>
        </row>
        <row r="67">
          <cell r="D67">
            <v>757</v>
          </cell>
        </row>
        <row r="71">
          <cell r="D71">
            <v>511</v>
          </cell>
        </row>
        <row r="74">
          <cell r="D74">
            <v>13484</v>
          </cell>
        </row>
        <row r="75">
          <cell r="D75">
            <v>779</v>
          </cell>
        </row>
        <row r="77">
          <cell r="D77">
            <v>79</v>
          </cell>
        </row>
        <row r="78">
          <cell r="D78">
            <v>0</v>
          </cell>
        </row>
        <row r="80">
          <cell r="D80">
            <v>1746</v>
          </cell>
        </row>
        <row r="81">
          <cell r="D81">
            <v>910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3">
          <cell r="D13">
            <v>46491</v>
          </cell>
        </row>
        <row r="14">
          <cell r="D14">
            <v>7724</v>
          </cell>
        </row>
        <row r="15">
          <cell r="D15">
            <v>2142</v>
          </cell>
        </row>
        <row r="16">
          <cell r="D16">
            <v>36625</v>
          </cell>
        </row>
        <row r="17">
          <cell r="D17">
            <v>1003</v>
          </cell>
        </row>
        <row r="18">
          <cell r="D18">
            <v>331</v>
          </cell>
        </row>
        <row r="19">
          <cell r="D19">
            <v>672</v>
          </cell>
        </row>
        <row r="20">
          <cell r="D20">
            <v>393327</v>
          </cell>
        </row>
        <row r="21">
          <cell r="D21">
            <v>2009</v>
          </cell>
        </row>
        <row r="22">
          <cell r="D22">
            <v>13369</v>
          </cell>
        </row>
        <row r="23">
          <cell r="D23">
            <v>67949</v>
          </cell>
        </row>
        <row r="24">
          <cell r="D24">
            <v>1000</v>
          </cell>
        </row>
        <row r="25">
          <cell r="D25">
            <v>309000</v>
          </cell>
        </row>
        <row r="27">
          <cell r="D27">
            <v>15755</v>
          </cell>
        </row>
        <row r="29">
          <cell r="D29">
            <v>5181</v>
          </cell>
        </row>
        <row r="30">
          <cell r="D30">
            <v>11567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4" sqref="A4"/>
    </sheetView>
  </sheetViews>
  <sheetFormatPr defaultColWidth="9.00390625" defaultRowHeight="12" outlineLevelRow="2" outlineLevelCol="1"/>
  <cols>
    <col min="1" max="1" width="39.875" style="0" customWidth="1"/>
    <col min="2" max="2" width="18.25390625" style="0" customWidth="1" outlineLevel="1"/>
    <col min="3" max="3" width="18.875" style="0" customWidth="1" outlineLevel="1"/>
    <col min="4" max="4" width="19.375" style="0" customWidth="1"/>
    <col min="5" max="5" width="10.00390625" style="0" customWidth="1"/>
    <col min="6" max="6" width="11.375" style="0" customWidth="1"/>
  </cols>
  <sheetData>
    <row r="1" spans="1:5" ht="12.75">
      <c r="A1" s="1"/>
      <c r="B1" s="1"/>
      <c r="C1" s="1"/>
      <c r="D1" s="1"/>
      <c r="E1" s="2"/>
    </row>
    <row r="2" spans="1:5" ht="12.75">
      <c r="A2" s="1"/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12" s="5" customFormat="1" ht="15.75">
      <c r="A5" s="3" t="s">
        <v>0</v>
      </c>
      <c r="B5" s="4"/>
      <c r="C5" s="4"/>
      <c r="D5" s="4"/>
      <c r="E5"/>
      <c r="F5"/>
      <c r="G5"/>
      <c r="H5"/>
      <c r="I5"/>
      <c r="J5"/>
      <c r="K5"/>
      <c r="L5"/>
    </row>
    <row r="6" spans="1:12" s="5" customFormat="1" ht="15.75">
      <c r="A6" s="3" t="s">
        <v>1</v>
      </c>
      <c r="B6" s="4"/>
      <c r="C6" s="4"/>
      <c r="D6" s="4"/>
      <c r="E6"/>
      <c r="F6"/>
      <c r="G6"/>
      <c r="H6"/>
      <c r="I6"/>
      <c r="J6"/>
      <c r="K6"/>
      <c r="L6"/>
    </row>
    <row r="7" spans="1:12" s="7" customFormat="1" ht="15.75">
      <c r="A7" s="3"/>
      <c r="B7" s="4"/>
      <c r="C7" s="4"/>
      <c r="D7" s="6" t="s">
        <v>2</v>
      </c>
      <c r="E7"/>
      <c r="F7"/>
      <c r="G7"/>
      <c r="H7"/>
      <c r="I7"/>
      <c r="J7"/>
      <c r="K7"/>
      <c r="L7"/>
    </row>
    <row r="8" spans="1:12" s="10" customFormat="1" ht="41.25" customHeight="1">
      <c r="A8" s="8" t="s">
        <v>3</v>
      </c>
      <c r="B8" s="9" t="s">
        <v>4</v>
      </c>
      <c r="C8" s="9" t="s">
        <v>5</v>
      </c>
      <c r="D8" s="9" t="s">
        <v>6</v>
      </c>
      <c r="E8"/>
      <c r="F8"/>
      <c r="G8"/>
      <c r="H8"/>
      <c r="I8"/>
      <c r="J8"/>
      <c r="K8"/>
      <c r="L8"/>
    </row>
    <row r="9" spans="1:12" s="13" customFormat="1" ht="19.5" customHeight="1" outlineLevel="2">
      <c r="A9" s="11" t="s">
        <v>7</v>
      </c>
      <c r="B9" s="12">
        <v>1070356</v>
      </c>
      <c r="C9" s="12">
        <v>313754</v>
      </c>
      <c r="D9" s="12">
        <v>1307973</v>
      </c>
      <c r="E9"/>
      <c r="F9"/>
      <c r="G9"/>
      <c r="H9"/>
      <c r="I9"/>
      <c r="J9"/>
      <c r="K9"/>
      <c r="L9"/>
    </row>
    <row r="10" spans="1:12" s="14" customFormat="1" ht="18" customHeight="1" outlineLevel="2">
      <c r="A10" s="11" t="s">
        <v>8</v>
      </c>
      <c r="B10" s="12">
        <v>1017134</v>
      </c>
      <c r="C10" s="12">
        <v>311401</v>
      </c>
      <c r="D10" s="12">
        <v>1252398</v>
      </c>
      <c r="E10"/>
      <c r="F10"/>
      <c r="G10"/>
      <c r="H10"/>
      <c r="I10"/>
      <c r="J10"/>
      <c r="K10"/>
      <c r="L10"/>
    </row>
    <row r="11" spans="1:12" s="14" customFormat="1" ht="27" customHeight="1" outlineLevel="1">
      <c r="A11" s="15" t="s">
        <v>9</v>
      </c>
      <c r="B11" s="12">
        <f>SUM(B9-B10)</f>
        <v>53222</v>
      </c>
      <c r="C11" s="12">
        <f>SUM(C9-C10)</f>
        <v>2353</v>
      </c>
      <c r="D11" s="12">
        <f>SUM(D9-D10)</f>
        <v>55575</v>
      </c>
      <c r="E11"/>
      <c r="F11"/>
      <c r="G11"/>
      <c r="H11"/>
      <c r="I11"/>
      <c r="J11"/>
      <c r="K11"/>
      <c r="L11"/>
    </row>
    <row r="12" spans="1:12" s="14" customFormat="1" ht="16.5" customHeight="1" outlineLevel="1">
      <c r="A12" s="15" t="s">
        <v>10</v>
      </c>
      <c r="B12" s="12">
        <f>SUM(B13-B14)</f>
        <v>3530</v>
      </c>
      <c r="C12" s="12">
        <f>SUM(C13-C14)</f>
        <v>2993</v>
      </c>
      <c r="D12" s="12">
        <f>SUM(D13-D14)</f>
        <v>-2018</v>
      </c>
      <c r="E12"/>
      <c r="F12"/>
      <c r="G12"/>
      <c r="H12"/>
      <c r="I12"/>
      <c r="J12"/>
      <c r="K12"/>
      <c r="L12"/>
    </row>
    <row r="13" spans="1:12" s="14" customFormat="1" ht="12.75" customHeight="1" outlineLevel="1">
      <c r="A13" s="16" t="s">
        <v>11</v>
      </c>
      <c r="B13" s="17">
        <v>23285</v>
      </c>
      <c r="C13" s="17">
        <v>4722</v>
      </c>
      <c r="D13" s="17">
        <v>13920</v>
      </c>
      <c r="E13"/>
      <c r="F13"/>
      <c r="G13"/>
      <c r="H13"/>
      <c r="I13"/>
      <c r="J13"/>
      <c r="K13"/>
      <c r="L13"/>
    </row>
    <row r="14" spans="1:12" s="14" customFormat="1" ht="14.25" customHeight="1" outlineLevel="1">
      <c r="A14" s="16" t="s">
        <v>12</v>
      </c>
      <c r="B14" s="17">
        <v>19755</v>
      </c>
      <c r="C14" s="17">
        <v>1729</v>
      </c>
      <c r="D14" s="17">
        <v>15938</v>
      </c>
      <c r="E14"/>
      <c r="F14"/>
      <c r="G14"/>
      <c r="H14"/>
      <c r="I14"/>
      <c r="J14"/>
      <c r="K14"/>
      <c r="L14"/>
    </row>
    <row r="15" spans="1:12" s="14" customFormat="1" ht="26.25" customHeight="1">
      <c r="A15" s="15" t="s">
        <v>13</v>
      </c>
      <c r="B15" s="12">
        <f>SUM(B11-B12)</f>
        <v>49692</v>
      </c>
      <c r="C15" s="12">
        <f>SUM(C11-C12)</f>
        <v>-640</v>
      </c>
      <c r="D15" s="12">
        <f>SUM(D11-D12)</f>
        <v>57593</v>
      </c>
      <c r="E15"/>
      <c r="F15"/>
      <c r="G15"/>
      <c r="H15"/>
      <c r="I15"/>
      <c r="J15"/>
      <c r="K15"/>
      <c r="L15"/>
    </row>
    <row r="16" spans="1:12" s="14" customFormat="1" ht="17.25" customHeight="1">
      <c r="A16" s="11" t="s">
        <v>14</v>
      </c>
      <c r="B16" s="12">
        <f>SUM(B17+B31)</f>
        <v>-49692</v>
      </c>
      <c r="C16" s="12">
        <f>SUM(C17+C31)</f>
        <v>640</v>
      </c>
      <c r="D16" s="12">
        <f>SUM(D17+D31)</f>
        <v>-57593</v>
      </c>
      <c r="E16"/>
      <c r="F16"/>
      <c r="G16"/>
      <c r="H16"/>
      <c r="I16"/>
      <c r="J16"/>
      <c r="K16"/>
      <c r="L16"/>
    </row>
    <row r="17" spans="1:12" s="18" customFormat="1" ht="18.75" customHeight="1">
      <c r="A17" s="11" t="s">
        <v>15</v>
      </c>
      <c r="B17" s="12">
        <f>SUM(B19+B21+B26+B30)</f>
        <v>-62838</v>
      </c>
      <c r="C17" s="12">
        <f>SUM(C18+C21+C26+C30)</f>
        <v>640</v>
      </c>
      <c r="D17" s="12">
        <f>SUM(D18+D21+D26+D30)</f>
        <v>-70739</v>
      </c>
      <c r="E17"/>
      <c r="F17"/>
      <c r="G17"/>
      <c r="H17"/>
      <c r="I17"/>
      <c r="J17"/>
      <c r="K17"/>
      <c r="L17"/>
    </row>
    <row r="18" spans="1:12" s="18" customFormat="1" ht="14.25" customHeight="1">
      <c r="A18" s="19" t="s">
        <v>16</v>
      </c>
      <c r="B18" s="20"/>
      <c r="C18" s="17">
        <v>3807</v>
      </c>
      <c r="D18" s="17">
        <v>-30</v>
      </c>
      <c r="E18"/>
      <c r="F18"/>
      <c r="G18"/>
      <c r="H18"/>
      <c r="I18"/>
      <c r="J18"/>
      <c r="K18"/>
      <c r="L18"/>
    </row>
    <row r="19" spans="1:12" s="18" customFormat="1" ht="24" customHeight="1">
      <c r="A19" s="21" t="s">
        <v>17</v>
      </c>
      <c r="B19" s="20"/>
      <c r="C19" s="22">
        <v>-50</v>
      </c>
      <c r="D19" s="22">
        <v>-50</v>
      </c>
      <c r="E19"/>
      <c r="F19"/>
      <c r="G19"/>
      <c r="H19"/>
      <c r="I19"/>
      <c r="J19"/>
      <c r="K19"/>
      <c r="L19"/>
    </row>
    <row r="20" spans="1:12" s="18" customFormat="1" ht="15.75" customHeight="1">
      <c r="A20" s="23" t="s">
        <v>18</v>
      </c>
      <c r="B20" s="20"/>
      <c r="C20" s="22">
        <v>3857</v>
      </c>
      <c r="D20" s="22">
        <v>20</v>
      </c>
      <c r="E20"/>
      <c r="F20"/>
      <c r="G20"/>
      <c r="H20"/>
      <c r="I20"/>
      <c r="J20"/>
      <c r="K20"/>
      <c r="L20"/>
    </row>
    <row r="21" spans="1:12" s="18" customFormat="1" ht="14.25" customHeight="1">
      <c r="A21" s="16" t="s">
        <v>19</v>
      </c>
      <c r="B21" s="17">
        <f>SUM(B22+B23+B24+B25)</f>
        <v>-68720</v>
      </c>
      <c r="C21" s="17">
        <f>SUM(C22+C23+C24+C25)</f>
        <v>0</v>
      </c>
      <c r="D21" s="17">
        <f aca="true" t="shared" si="0" ref="D21:D29">SUM(B21+C21)</f>
        <v>-68720</v>
      </c>
      <c r="E21"/>
      <c r="F21"/>
      <c r="G21"/>
      <c r="H21"/>
      <c r="I21"/>
      <c r="J21"/>
      <c r="K21"/>
      <c r="L21"/>
    </row>
    <row r="22" spans="1:12" s="18" customFormat="1" ht="14.25" customHeight="1">
      <c r="A22" s="24" t="s">
        <v>20</v>
      </c>
      <c r="B22" s="22"/>
      <c r="C22" s="17"/>
      <c r="D22" s="17">
        <f t="shared" si="0"/>
        <v>0</v>
      </c>
      <c r="E22"/>
      <c r="F22"/>
      <c r="G22"/>
      <c r="H22"/>
      <c r="I22"/>
      <c r="J22"/>
      <c r="K22"/>
      <c r="L22"/>
    </row>
    <row r="23" spans="1:12" s="18" customFormat="1" ht="14.25" customHeight="1">
      <c r="A23" s="24" t="s">
        <v>21</v>
      </c>
      <c r="B23" s="22">
        <v>-72582</v>
      </c>
      <c r="C23" s="17"/>
      <c r="D23" s="17">
        <f t="shared" si="0"/>
        <v>-72582</v>
      </c>
      <c r="E23"/>
      <c r="F23"/>
      <c r="G23"/>
      <c r="H23"/>
      <c r="I23"/>
      <c r="J23"/>
      <c r="K23"/>
      <c r="L23"/>
    </row>
    <row r="24" spans="1:12" s="18" customFormat="1" ht="24.75" customHeight="1">
      <c r="A24" s="24" t="s">
        <v>22</v>
      </c>
      <c r="B24" s="22">
        <v>18573</v>
      </c>
      <c r="C24" s="17"/>
      <c r="D24" s="17">
        <f t="shared" si="0"/>
        <v>18573</v>
      </c>
      <c r="E24"/>
      <c r="F24"/>
      <c r="G24"/>
      <c r="H24"/>
      <c r="I24"/>
      <c r="J24"/>
      <c r="K24"/>
      <c r="L24"/>
    </row>
    <row r="25" spans="1:12" s="18" customFormat="1" ht="14.25" customHeight="1">
      <c r="A25" s="24" t="s">
        <v>23</v>
      </c>
      <c r="B25" s="22">
        <v>-14711</v>
      </c>
      <c r="C25" s="17"/>
      <c r="D25" s="17">
        <f t="shared" si="0"/>
        <v>-14711</v>
      </c>
      <c r="E25"/>
      <c r="F25"/>
      <c r="G25"/>
      <c r="H25"/>
      <c r="I25"/>
      <c r="J25"/>
      <c r="K25"/>
      <c r="L25"/>
    </row>
    <row r="26" spans="1:12" s="18" customFormat="1" ht="14.25" customHeight="1">
      <c r="A26" s="25" t="s">
        <v>24</v>
      </c>
      <c r="B26" s="17">
        <f>SUM(B27+B28+B29)</f>
        <v>11882</v>
      </c>
      <c r="C26" s="17">
        <f>SUM(C27+C28+C29)</f>
        <v>-8474</v>
      </c>
      <c r="D26" s="17">
        <f t="shared" si="0"/>
        <v>3408</v>
      </c>
      <c r="E26"/>
      <c r="F26"/>
      <c r="G26"/>
      <c r="H26"/>
      <c r="I26"/>
      <c r="J26"/>
      <c r="K26"/>
      <c r="L26"/>
    </row>
    <row r="27" spans="1:12" s="18" customFormat="1" ht="15.75" customHeight="1">
      <c r="A27" s="26" t="s">
        <v>25</v>
      </c>
      <c r="B27" s="22"/>
      <c r="C27" s="22">
        <v>-344</v>
      </c>
      <c r="D27" s="17">
        <f t="shared" si="0"/>
        <v>-344</v>
      </c>
      <c r="E27"/>
      <c r="F27"/>
      <c r="G27"/>
      <c r="H27"/>
      <c r="I27"/>
      <c r="J27"/>
      <c r="K27"/>
      <c r="L27"/>
    </row>
    <row r="28" spans="1:12" s="18" customFormat="1" ht="15.75" customHeight="1">
      <c r="A28" s="26" t="s">
        <v>26</v>
      </c>
      <c r="B28" s="22">
        <v>-12634</v>
      </c>
      <c r="C28" s="17"/>
      <c r="D28" s="17">
        <f t="shared" si="0"/>
        <v>-12634</v>
      </c>
      <c r="E28"/>
      <c r="F28"/>
      <c r="G28"/>
      <c r="H28"/>
      <c r="I28"/>
      <c r="J28"/>
      <c r="K28"/>
      <c r="L28"/>
    </row>
    <row r="29" spans="1:12" s="18" customFormat="1" ht="25.5" customHeight="1">
      <c r="A29" s="24" t="s">
        <v>22</v>
      </c>
      <c r="B29" s="22">
        <v>24516</v>
      </c>
      <c r="C29" s="17">
        <v>-8130</v>
      </c>
      <c r="D29" s="17">
        <f t="shared" si="0"/>
        <v>16386</v>
      </c>
      <c r="E29"/>
      <c r="F29"/>
      <c r="G29"/>
      <c r="H29"/>
      <c r="I29"/>
      <c r="J29"/>
      <c r="K29"/>
      <c r="L29"/>
    </row>
    <row r="30" spans="1:12" s="18" customFormat="1" ht="15" customHeight="1">
      <c r="A30" s="25" t="s">
        <v>27</v>
      </c>
      <c r="B30" s="17">
        <v>-6000</v>
      </c>
      <c r="C30" s="17">
        <v>5307</v>
      </c>
      <c r="D30" s="17">
        <v>-5397</v>
      </c>
      <c r="E30"/>
      <c r="F30"/>
      <c r="G30"/>
      <c r="H30"/>
      <c r="I30"/>
      <c r="J30"/>
      <c r="K30"/>
      <c r="L30"/>
    </row>
    <row r="31" spans="1:12" s="18" customFormat="1" ht="18.75" customHeight="1">
      <c r="A31" s="27" t="s">
        <v>28</v>
      </c>
      <c r="B31" s="12">
        <v>13146</v>
      </c>
      <c r="C31" s="12"/>
      <c r="D31" s="12">
        <f>SUM(B31+C31)</f>
        <v>13146</v>
      </c>
      <c r="E31"/>
      <c r="F31"/>
      <c r="G31"/>
      <c r="H31"/>
      <c r="I31"/>
      <c r="J31"/>
      <c r="K31"/>
      <c r="L31"/>
    </row>
    <row r="32" spans="1:12" s="18" customFormat="1" ht="12.75" customHeight="1">
      <c r="A32" s="28" t="s">
        <v>29</v>
      </c>
      <c r="B32" s="29"/>
      <c r="C32" s="30"/>
      <c r="D32" s="30"/>
      <c r="E32"/>
      <c r="F32"/>
      <c r="G32"/>
      <c r="H32"/>
      <c r="I32"/>
      <c r="J32"/>
      <c r="K32"/>
      <c r="L32"/>
    </row>
    <row r="33" spans="1:12" s="18" customFormat="1" ht="12" customHeight="1">
      <c r="A33" s="28" t="s">
        <v>30</v>
      </c>
      <c r="B33" s="29"/>
      <c r="C33" s="30"/>
      <c r="D33" s="30"/>
      <c r="E33"/>
      <c r="F33"/>
      <c r="G33"/>
      <c r="H33"/>
      <c r="I33"/>
      <c r="J33"/>
      <c r="K33"/>
      <c r="L33"/>
    </row>
    <row r="34" spans="1:12" s="18" customFormat="1" ht="12">
      <c r="A34" s="31" t="s">
        <v>31</v>
      </c>
      <c r="B34" s="32"/>
      <c r="C34" s="33"/>
      <c r="D34" s="33"/>
      <c r="E34"/>
      <c r="F34"/>
      <c r="G34"/>
      <c r="H34"/>
      <c r="I34"/>
      <c r="J34"/>
      <c r="K34"/>
      <c r="L34"/>
    </row>
    <row r="35" spans="1:12" s="18" customFormat="1" ht="12">
      <c r="A35" s="31" t="s">
        <v>32</v>
      </c>
      <c r="B35" s="32"/>
      <c r="C35" s="33"/>
      <c r="D35" s="33"/>
      <c r="E35"/>
      <c r="F35"/>
      <c r="G35"/>
      <c r="H35"/>
      <c r="I35"/>
      <c r="J35"/>
      <c r="K35"/>
      <c r="L35"/>
    </row>
    <row r="36" spans="1:12" s="5" customFormat="1" ht="12">
      <c r="A36" s="31" t="s">
        <v>33</v>
      </c>
      <c r="B36" s="32"/>
      <c r="C36" s="33"/>
      <c r="D36" s="33"/>
      <c r="E36" s="33"/>
      <c r="F36"/>
      <c r="G36"/>
      <c r="H36"/>
      <c r="I36"/>
      <c r="J36"/>
      <c r="K36"/>
      <c r="L36"/>
    </row>
    <row r="37" spans="1:12" s="5" customFormat="1" ht="12">
      <c r="A37" s="31" t="s">
        <v>34</v>
      </c>
      <c r="B37" s="32"/>
      <c r="C37" s="33"/>
      <c r="D37" s="33"/>
      <c r="E37"/>
      <c r="F37"/>
      <c r="G37"/>
      <c r="H37"/>
      <c r="I37"/>
      <c r="J37"/>
      <c r="K37"/>
      <c r="L37"/>
    </row>
    <row r="38" spans="1:12" s="5" customFormat="1" ht="12">
      <c r="A38" s="31"/>
      <c r="B38" s="32"/>
      <c r="C38" s="33"/>
      <c r="D38" s="33"/>
      <c r="E38"/>
      <c r="F38"/>
      <c r="G38"/>
      <c r="H38"/>
      <c r="I38"/>
      <c r="J38"/>
      <c r="K38"/>
      <c r="L38"/>
    </row>
    <row r="39" spans="1:12" s="5" customFormat="1" ht="12">
      <c r="A39" s="31"/>
      <c r="B39" s="32"/>
      <c r="C39" s="33"/>
      <c r="D39" s="33"/>
      <c r="E39"/>
      <c r="F39"/>
      <c r="G39"/>
      <c r="H39"/>
      <c r="I39"/>
      <c r="J39"/>
      <c r="K39"/>
      <c r="L39"/>
    </row>
    <row r="40" spans="1:12" s="5" customFormat="1" ht="12">
      <c r="A40" s="31"/>
      <c r="B40" s="32"/>
      <c r="C40" s="33"/>
      <c r="D40" s="33"/>
      <c r="E40"/>
      <c r="F40"/>
      <c r="G40"/>
      <c r="H40"/>
      <c r="I40"/>
      <c r="J40"/>
      <c r="K40"/>
      <c r="L40"/>
    </row>
    <row r="41" spans="1:12" s="5" customFormat="1" ht="12">
      <c r="A41" s="31"/>
      <c r="B41" s="32"/>
      <c r="C41" s="33"/>
      <c r="D41" s="33"/>
      <c r="E41"/>
      <c r="F41"/>
      <c r="G41"/>
      <c r="H41"/>
      <c r="I41"/>
      <c r="J41"/>
      <c r="K41"/>
      <c r="L41"/>
    </row>
    <row r="42" spans="1:12" s="5" customFormat="1" ht="12">
      <c r="A42" s="31"/>
      <c r="B42" s="32"/>
      <c r="C42" s="33"/>
      <c r="D42" s="33"/>
      <c r="E42"/>
      <c r="F42"/>
      <c r="G42"/>
      <c r="H42"/>
      <c r="I42"/>
      <c r="J42"/>
      <c r="K42"/>
      <c r="L42"/>
    </row>
    <row r="43" spans="1:12" s="5" customFormat="1" ht="12">
      <c r="A43" s="31"/>
      <c r="B43" s="32"/>
      <c r="C43" s="33"/>
      <c r="D43" s="33"/>
      <c r="E43"/>
      <c r="F43"/>
      <c r="G43"/>
      <c r="H43"/>
      <c r="I43"/>
      <c r="J43"/>
      <c r="K43"/>
      <c r="L43"/>
    </row>
    <row r="44" spans="1:12" s="5" customFormat="1" ht="12">
      <c r="A44" s="31" t="s">
        <v>35</v>
      </c>
      <c r="B44" s="34"/>
      <c r="C44" s="35"/>
      <c r="D44" s="35" t="s">
        <v>36</v>
      </c>
      <c r="E44"/>
      <c r="F44"/>
      <c r="G44"/>
      <c r="H44"/>
      <c r="I44"/>
      <c r="J44"/>
      <c r="K44"/>
      <c r="L44"/>
    </row>
    <row r="45" spans="1:12" s="5" customFormat="1" ht="12">
      <c r="A45" s="2"/>
      <c r="B45" s="32"/>
      <c r="C45" s="33"/>
      <c r="D45" s="33"/>
      <c r="E45"/>
      <c r="F45"/>
      <c r="G45"/>
      <c r="H45"/>
      <c r="I45"/>
      <c r="J45"/>
      <c r="K45"/>
      <c r="L45"/>
    </row>
    <row r="46" spans="1:12" s="5" customFormat="1" ht="12">
      <c r="A46" s="31"/>
      <c r="B46" s="34"/>
      <c r="C46" s="35"/>
      <c r="D46" s="36"/>
      <c r="E46"/>
      <c r="F46"/>
      <c r="G46"/>
      <c r="H46"/>
      <c r="I46"/>
      <c r="J46"/>
      <c r="K46"/>
      <c r="L46"/>
    </row>
    <row r="47" spans="1:12" s="5" customFormat="1" ht="12">
      <c r="A47" s="2"/>
      <c r="B47" s="2"/>
      <c r="C47" s="33"/>
      <c r="D47" s="2"/>
      <c r="E47"/>
      <c r="F47"/>
      <c r="G47"/>
      <c r="H47"/>
      <c r="I47"/>
      <c r="J47"/>
      <c r="K47"/>
      <c r="L47"/>
    </row>
    <row r="48" spans="1:12" s="5" customFormat="1" ht="12">
      <c r="A48" s="2"/>
      <c r="B48" s="2"/>
      <c r="C48" s="33"/>
      <c r="D48" s="2"/>
      <c r="E48"/>
      <c r="F48"/>
      <c r="G48"/>
      <c r="H48"/>
      <c r="I48"/>
      <c r="J48"/>
      <c r="K48"/>
      <c r="L48"/>
    </row>
    <row r="49" spans="1:12" s="5" customFormat="1" ht="12">
      <c r="A49" s="2"/>
      <c r="B49" s="2"/>
      <c r="C49" s="33"/>
      <c r="D49" s="2"/>
      <c r="E49"/>
      <c r="F49"/>
      <c r="G49"/>
      <c r="H49"/>
      <c r="I49"/>
      <c r="J49"/>
      <c r="K49"/>
      <c r="L49"/>
    </row>
    <row r="50" spans="1:12" s="5" customFormat="1" ht="12">
      <c r="A50" s="2" t="s">
        <v>37</v>
      </c>
      <c r="B50" s="2"/>
      <c r="C50" s="33"/>
      <c r="D50" s="2"/>
      <c r="E50"/>
      <c r="F50"/>
      <c r="G50"/>
      <c r="H50"/>
      <c r="I50"/>
      <c r="J50"/>
      <c r="K50"/>
      <c r="L50"/>
    </row>
    <row r="51" spans="1:12" s="5" customFormat="1" ht="12">
      <c r="A51" s="2" t="s">
        <v>38</v>
      </c>
      <c r="B51" s="2"/>
      <c r="C51" s="2"/>
      <c r="D51" s="2"/>
      <c r="E51"/>
      <c r="F51"/>
      <c r="G51"/>
      <c r="H51"/>
      <c r="I51"/>
      <c r="J51"/>
      <c r="K51"/>
      <c r="L51"/>
    </row>
    <row r="52" spans="1:12" s="5" customFormat="1" ht="12">
      <c r="A52" s="2"/>
      <c r="B52" s="2"/>
      <c r="C52" s="2"/>
      <c r="D52" s="2"/>
      <c r="E52"/>
      <c r="F52"/>
      <c r="G52"/>
      <c r="H52"/>
      <c r="I52"/>
      <c r="J52"/>
      <c r="K52"/>
      <c r="L52"/>
    </row>
    <row r="53" spans="1:12" s="5" customFormat="1" ht="12">
      <c r="A53" s="2"/>
      <c r="B53" s="2"/>
      <c r="C53" s="2"/>
      <c r="D53" s="2"/>
      <c r="E53"/>
      <c r="F53"/>
      <c r="G53"/>
      <c r="H53"/>
      <c r="I53"/>
      <c r="J53"/>
      <c r="K53"/>
      <c r="L53"/>
    </row>
    <row r="54" spans="1:12" s="5" customFormat="1" ht="12">
      <c r="A54" s="2"/>
      <c r="B54" s="2"/>
      <c r="C54" s="2"/>
      <c r="D54" s="2"/>
      <c r="E54"/>
      <c r="F54"/>
      <c r="G54"/>
      <c r="H54"/>
      <c r="I54"/>
      <c r="J54"/>
      <c r="K54"/>
      <c r="L54"/>
    </row>
    <row r="55" spans="1:12" s="5" customFormat="1" ht="12">
      <c r="A55" s="2"/>
      <c r="B55" s="2"/>
      <c r="C55" s="2"/>
      <c r="D55" s="2"/>
      <c r="E55"/>
      <c r="F55"/>
      <c r="G55"/>
      <c r="H55"/>
      <c r="I55"/>
      <c r="J55"/>
      <c r="K55"/>
      <c r="L55"/>
    </row>
    <row r="56" spans="1:12" s="5" customFormat="1" ht="12">
      <c r="A56" s="2"/>
      <c r="B56" s="2"/>
      <c r="C56" s="2"/>
      <c r="D56" s="2"/>
      <c r="E56"/>
      <c r="F56"/>
      <c r="G56"/>
      <c r="H56"/>
      <c r="I56"/>
      <c r="J56"/>
      <c r="K56"/>
      <c r="L56"/>
    </row>
    <row r="57" spans="1:12" s="5" customFormat="1" ht="12">
      <c r="A57" s="2"/>
      <c r="B57" s="2"/>
      <c r="C57" s="2"/>
      <c r="D57" s="2"/>
      <c r="E57"/>
      <c r="F57"/>
      <c r="G57"/>
      <c r="H57"/>
      <c r="I57"/>
      <c r="J57"/>
      <c r="K57"/>
      <c r="L57"/>
    </row>
    <row r="58" spans="1:12" s="5" customFormat="1" ht="12">
      <c r="A58" s="2"/>
      <c r="B58" s="2"/>
      <c r="C58" s="2"/>
      <c r="D58" s="2"/>
      <c r="E58"/>
      <c r="F58"/>
      <c r="G58"/>
      <c r="H58"/>
      <c r="I58"/>
      <c r="J58"/>
      <c r="K58"/>
      <c r="L58"/>
    </row>
    <row r="59" spans="1:12" s="5" customFormat="1" ht="12">
      <c r="A59" s="2"/>
      <c r="B59" s="2"/>
      <c r="C59" s="2"/>
      <c r="D59" s="2"/>
      <c r="E59"/>
      <c r="F59"/>
      <c r="G59"/>
      <c r="H59"/>
      <c r="I59"/>
      <c r="J59"/>
      <c r="K59"/>
      <c r="L59"/>
    </row>
    <row r="60" spans="1:12" s="5" customFormat="1" ht="12">
      <c r="A60" s="2"/>
      <c r="B60" s="2"/>
      <c r="C60" s="2"/>
      <c r="D60" s="2"/>
      <c r="E60"/>
      <c r="F60"/>
      <c r="G60"/>
      <c r="H60"/>
      <c r="I60"/>
      <c r="J60"/>
      <c r="K60"/>
      <c r="L60"/>
    </row>
    <row r="61" spans="1:12" s="5" customFormat="1" ht="12">
      <c r="A61" s="2"/>
      <c r="B61" s="2"/>
      <c r="C61" s="2"/>
      <c r="D61" s="2"/>
      <c r="E61"/>
      <c r="F61"/>
      <c r="G61"/>
      <c r="H61"/>
      <c r="I61"/>
      <c r="J61"/>
      <c r="K61"/>
      <c r="L61"/>
    </row>
    <row r="62" spans="1:12" s="5" customFormat="1" ht="12">
      <c r="A62" s="2"/>
      <c r="B62" s="2"/>
      <c r="C62" s="2"/>
      <c r="D62" s="2"/>
      <c r="E62"/>
      <c r="F62"/>
      <c r="G62"/>
      <c r="H62"/>
      <c r="I62"/>
      <c r="J62"/>
      <c r="K62"/>
      <c r="L62"/>
    </row>
    <row r="63" spans="1:12" s="5" customFormat="1" ht="12">
      <c r="A63" s="2"/>
      <c r="B63" s="2"/>
      <c r="C63" s="2"/>
      <c r="D63" s="2"/>
      <c r="E63"/>
      <c r="F63"/>
      <c r="G63"/>
      <c r="H63"/>
      <c r="I63"/>
      <c r="J63"/>
      <c r="K63"/>
      <c r="L63"/>
    </row>
    <row r="64" spans="1:12" s="5" customFormat="1" ht="12">
      <c r="A64"/>
      <c r="B64"/>
      <c r="C64"/>
      <c r="D64"/>
      <c r="E64"/>
      <c r="F64"/>
      <c r="G64"/>
      <c r="H64"/>
      <c r="I64"/>
      <c r="J64"/>
      <c r="K64"/>
      <c r="L64"/>
    </row>
    <row r="65" spans="1:12" s="5" customFormat="1" ht="12">
      <c r="A65"/>
      <c r="B65"/>
      <c r="C65"/>
      <c r="D65"/>
      <c r="E65"/>
      <c r="F65"/>
      <c r="G65"/>
      <c r="H65"/>
      <c r="I65"/>
      <c r="J65"/>
      <c r="K65"/>
      <c r="L65"/>
    </row>
    <row r="66" spans="1:12" s="5" customFormat="1" ht="12">
      <c r="A66"/>
      <c r="B66"/>
      <c r="C66"/>
      <c r="D66"/>
      <c r="E66"/>
      <c r="F66"/>
      <c r="G66"/>
      <c r="H66"/>
      <c r="I66"/>
      <c r="J66"/>
      <c r="K66"/>
      <c r="L66"/>
    </row>
    <row r="67" spans="1:12" s="5" customFormat="1" ht="12">
      <c r="A67"/>
      <c r="B67"/>
      <c r="C67"/>
      <c r="D67"/>
      <c r="E67"/>
      <c r="F67"/>
      <c r="G67"/>
      <c r="H67"/>
      <c r="I67"/>
      <c r="J67"/>
      <c r="K67"/>
      <c r="L67"/>
    </row>
    <row r="68" spans="1:12" s="5" customFormat="1" ht="12">
      <c r="A68"/>
      <c r="B68"/>
      <c r="C68"/>
      <c r="D68"/>
      <c r="E68"/>
      <c r="F68"/>
      <c r="G68"/>
      <c r="H68"/>
      <c r="I68"/>
      <c r="J68"/>
      <c r="K68"/>
      <c r="L68"/>
    </row>
    <row r="69" spans="1:12" s="5" customFormat="1" ht="12">
      <c r="A69"/>
      <c r="B69"/>
      <c r="C69"/>
      <c r="D69"/>
      <c r="E69"/>
      <c r="F69"/>
      <c r="G69"/>
      <c r="H69"/>
      <c r="I69"/>
      <c r="J69"/>
      <c r="K69"/>
      <c r="L69"/>
    </row>
    <row r="70" spans="1:12" s="5" customFormat="1" ht="12">
      <c r="A70"/>
      <c r="B70"/>
      <c r="C70"/>
      <c r="D70"/>
      <c r="E70"/>
      <c r="F70"/>
      <c r="G70"/>
      <c r="H70"/>
      <c r="I70"/>
      <c r="J70"/>
      <c r="K70"/>
      <c r="L70"/>
    </row>
    <row r="71" spans="1:12" s="5" customFormat="1" ht="12">
      <c r="A71"/>
      <c r="B71"/>
      <c r="C71"/>
      <c r="D71"/>
      <c r="E71"/>
      <c r="F71"/>
      <c r="G71"/>
      <c r="H71"/>
      <c r="I71"/>
      <c r="J71"/>
      <c r="K71"/>
      <c r="L71"/>
    </row>
    <row r="72" spans="1:12" s="5" customFormat="1" ht="12">
      <c r="A72"/>
      <c r="B72"/>
      <c r="C72"/>
      <c r="D72"/>
      <c r="E72"/>
      <c r="F72"/>
      <c r="G72"/>
      <c r="H72"/>
      <c r="I72"/>
      <c r="J72"/>
      <c r="K72"/>
      <c r="L72"/>
    </row>
    <row r="73" spans="1:12" s="5" customFormat="1" ht="12">
      <c r="A73"/>
      <c r="B73"/>
      <c r="C73"/>
      <c r="D73"/>
      <c r="E73"/>
      <c r="F73"/>
      <c r="G73"/>
      <c r="H73"/>
      <c r="I73"/>
      <c r="J73"/>
      <c r="K73"/>
      <c r="L73"/>
    </row>
    <row r="74" spans="1:12" s="5" customFormat="1" ht="12">
      <c r="A74"/>
      <c r="B74"/>
      <c r="C74"/>
      <c r="D74"/>
      <c r="E74"/>
      <c r="F74"/>
      <c r="G74"/>
      <c r="H74"/>
      <c r="I74"/>
      <c r="J74"/>
      <c r="K74"/>
      <c r="L74"/>
    </row>
    <row r="75" spans="1:12" s="5" customFormat="1" ht="12">
      <c r="A75"/>
      <c r="B75"/>
      <c r="C75"/>
      <c r="D75"/>
      <c r="E75"/>
      <c r="F75"/>
      <c r="G75"/>
      <c r="H75"/>
      <c r="I75"/>
      <c r="J75"/>
      <c r="K75"/>
      <c r="L75"/>
    </row>
    <row r="76" spans="1:12" s="5" customFormat="1" ht="12">
      <c r="A76"/>
      <c r="B76"/>
      <c r="C76"/>
      <c r="D76"/>
      <c r="E76"/>
      <c r="F76"/>
      <c r="G76"/>
      <c r="H76"/>
      <c r="I76"/>
      <c r="J76"/>
      <c r="K76"/>
      <c r="L76"/>
    </row>
    <row r="77" spans="1:12" s="5" customFormat="1" ht="12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">
      <c r="A79"/>
      <c r="B79"/>
      <c r="C79"/>
      <c r="D79"/>
      <c r="E79"/>
      <c r="F79"/>
      <c r="G79"/>
      <c r="H79"/>
      <c r="I79"/>
      <c r="J79"/>
      <c r="K79"/>
      <c r="L79"/>
    </row>
    <row r="80" spans="1:12" s="5" customFormat="1" ht="12">
      <c r="A80"/>
      <c r="B80"/>
      <c r="C80"/>
      <c r="D80"/>
      <c r="E80"/>
      <c r="F80"/>
      <c r="G80"/>
      <c r="H80"/>
      <c r="I80"/>
      <c r="J80"/>
      <c r="K80"/>
      <c r="L80"/>
    </row>
  </sheetData>
  <printOptions/>
  <pageMargins left="0.75" right="0.75" top="0.35" bottom="0.48" header="0.32" footer="0.41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 topLeftCell="A25">
      <selection activeCell="D16" sqref="D16"/>
    </sheetView>
  </sheetViews>
  <sheetFormatPr defaultColWidth="9.00390625" defaultRowHeight="12"/>
  <cols>
    <col min="1" max="1" width="41.00390625" style="236" customWidth="1"/>
    <col min="2" max="2" width="13.125" style="312" customWidth="1"/>
    <col min="3" max="5" width="13.125" style="230" customWidth="1"/>
    <col min="6" max="6" width="11.25390625" style="230" customWidth="1"/>
    <col min="7" max="16384" width="8.00390625" style="230" customWidth="1"/>
  </cols>
  <sheetData>
    <row r="1" spans="1:6" ht="12.75">
      <c r="A1" s="226" t="s">
        <v>331</v>
      </c>
      <c r="B1" s="227"/>
      <c r="C1" s="228"/>
      <c r="D1" s="229"/>
      <c r="E1" s="229" t="s">
        <v>332</v>
      </c>
      <c r="F1" s="277" t="s">
        <v>245</v>
      </c>
    </row>
    <row r="2" spans="1:6" ht="12.75">
      <c r="A2" s="226"/>
      <c r="B2" s="227"/>
      <c r="C2" s="228"/>
      <c r="D2" s="229"/>
      <c r="E2" s="229"/>
      <c r="F2" s="277"/>
    </row>
    <row r="3" spans="1:6" ht="12.75">
      <c r="A3" s="226"/>
      <c r="B3" s="227"/>
      <c r="C3" s="228"/>
      <c r="D3" s="229"/>
      <c r="E3" s="229"/>
      <c r="F3" s="277"/>
    </row>
    <row r="4" spans="1:5" s="239" customFormat="1" ht="11.25">
      <c r="A4" s="291"/>
      <c r="B4" s="292"/>
      <c r="C4" s="293"/>
      <c r="D4" s="243"/>
      <c r="E4" s="293"/>
    </row>
    <row r="5" spans="1:6" ht="15.75">
      <c r="A5" s="232" t="s">
        <v>333</v>
      </c>
      <c r="B5" s="233"/>
      <c r="C5" s="234"/>
      <c r="D5" s="234"/>
      <c r="E5" s="234"/>
      <c r="F5" s="234"/>
    </row>
    <row r="6" spans="1:6" s="235" customFormat="1" ht="15.75">
      <c r="A6" s="232" t="s">
        <v>292</v>
      </c>
      <c r="B6" s="233"/>
      <c r="C6" s="234"/>
      <c r="D6" s="234"/>
      <c r="E6" s="234"/>
      <c r="F6" s="234"/>
    </row>
    <row r="7" spans="1:6" s="235" customFormat="1" ht="15.75">
      <c r="A7" s="236"/>
      <c r="B7" s="294"/>
      <c r="C7" s="237"/>
      <c r="D7" s="237"/>
      <c r="E7" s="237"/>
      <c r="F7" s="230"/>
    </row>
    <row r="8" spans="1:6" ht="11.25">
      <c r="A8" s="240"/>
      <c r="B8" s="295"/>
      <c r="C8" s="239"/>
      <c r="D8" s="243" t="s">
        <v>334</v>
      </c>
      <c r="E8" s="293"/>
      <c r="F8" s="296"/>
    </row>
    <row r="9" spans="1:5" s="239" customFormat="1" ht="43.5" customHeight="1">
      <c r="A9" s="297" t="s">
        <v>260</v>
      </c>
      <c r="B9" s="246" t="s">
        <v>294</v>
      </c>
      <c r="C9" s="246" t="s">
        <v>263</v>
      </c>
      <c r="D9" s="246" t="s">
        <v>295</v>
      </c>
      <c r="E9" s="247" t="s">
        <v>48</v>
      </c>
    </row>
    <row r="10" spans="1:5" ht="11.25">
      <c r="A10" s="250" t="s">
        <v>296</v>
      </c>
      <c r="B10" s="251" t="s">
        <v>335</v>
      </c>
      <c r="C10" s="251" t="s">
        <v>336</v>
      </c>
      <c r="D10" s="251" t="s">
        <v>337</v>
      </c>
      <c r="E10" s="252" t="s">
        <v>338</v>
      </c>
    </row>
    <row r="11" spans="1:5" ht="12.75">
      <c r="A11" s="298" t="s">
        <v>339</v>
      </c>
      <c r="B11" s="254">
        <v>362122</v>
      </c>
      <c r="C11" s="254">
        <v>310593</v>
      </c>
      <c r="D11" s="255">
        <v>85.77</v>
      </c>
      <c r="E11" s="256">
        <v>39977</v>
      </c>
    </row>
    <row r="12" spans="1:5" s="300" customFormat="1" ht="12.75">
      <c r="A12" s="299" t="s">
        <v>340</v>
      </c>
      <c r="B12" s="254">
        <v>332203</v>
      </c>
      <c r="C12" s="254">
        <v>286002</v>
      </c>
      <c r="D12" s="255">
        <f>C12/B12*100</f>
        <v>86.09253980247018</v>
      </c>
      <c r="E12" s="256">
        <v>37409</v>
      </c>
    </row>
    <row r="13" spans="1:5" s="282" customFormat="1" ht="12">
      <c r="A13" s="267" t="s">
        <v>341</v>
      </c>
      <c r="B13" s="254">
        <v>41740</v>
      </c>
      <c r="C13" s="254">
        <v>34774</v>
      </c>
      <c r="D13" s="255">
        <v>83.31</v>
      </c>
      <c r="E13" s="256">
        <v>3706</v>
      </c>
    </row>
    <row r="14" spans="1:5" s="282" customFormat="1" ht="12">
      <c r="A14" s="267" t="s">
        <v>267</v>
      </c>
      <c r="B14" s="254">
        <v>352</v>
      </c>
      <c r="C14" s="254">
        <v>281</v>
      </c>
      <c r="D14" s="255">
        <f>C14/B14*100</f>
        <v>79.82954545454545</v>
      </c>
      <c r="E14" s="256">
        <v>25</v>
      </c>
    </row>
    <row r="15" spans="1:5" s="282" customFormat="1" ht="12">
      <c r="A15" s="267" t="s">
        <v>268</v>
      </c>
      <c r="B15" s="254">
        <v>5198</v>
      </c>
      <c r="C15" s="254">
        <v>4301</v>
      </c>
      <c r="D15" s="255">
        <f>C15/B15*100</f>
        <v>82.7433628318584</v>
      </c>
      <c r="E15" s="256">
        <v>413</v>
      </c>
    </row>
    <row r="16" spans="1:9" s="282" customFormat="1" ht="12">
      <c r="A16" s="267" t="s">
        <v>269</v>
      </c>
      <c r="B16" s="254">
        <v>165930</v>
      </c>
      <c r="C16" s="254">
        <v>133929</v>
      </c>
      <c r="D16" s="255">
        <v>80.71</v>
      </c>
      <c r="E16" s="256">
        <v>15060</v>
      </c>
      <c r="I16" s="282" t="s">
        <v>245</v>
      </c>
    </row>
    <row r="17" spans="1:5" s="282" customFormat="1" ht="12">
      <c r="A17" s="267" t="s">
        <v>270</v>
      </c>
      <c r="B17" s="254">
        <v>4545</v>
      </c>
      <c r="C17" s="254">
        <v>5520</v>
      </c>
      <c r="D17" s="255">
        <v>121.45</v>
      </c>
      <c r="E17" s="256">
        <v>946</v>
      </c>
    </row>
    <row r="18" spans="1:5" s="282" customFormat="1" ht="12">
      <c r="A18" s="267" t="s">
        <v>271</v>
      </c>
      <c r="B18" s="254">
        <v>29100</v>
      </c>
      <c r="C18" s="254">
        <v>22981</v>
      </c>
      <c r="D18" s="255">
        <v>78.97</v>
      </c>
      <c r="E18" s="256">
        <v>2419</v>
      </c>
    </row>
    <row r="19" spans="1:5" s="282" customFormat="1" ht="12">
      <c r="A19" s="267" t="s">
        <v>342</v>
      </c>
      <c r="B19" s="254">
        <v>14200</v>
      </c>
      <c r="C19" s="254">
        <v>10357</v>
      </c>
      <c r="D19" s="255">
        <v>72.94</v>
      </c>
      <c r="E19" s="256">
        <v>60</v>
      </c>
    </row>
    <row r="20" spans="1:5" s="282" customFormat="1" ht="12">
      <c r="A20" s="267" t="s">
        <v>272</v>
      </c>
      <c r="B20" s="254">
        <v>49664</v>
      </c>
      <c r="C20" s="254">
        <v>52938</v>
      </c>
      <c r="D20" s="255">
        <v>106.59</v>
      </c>
      <c r="E20" s="256">
        <v>11122</v>
      </c>
    </row>
    <row r="21" spans="1:5" s="282" customFormat="1" ht="12">
      <c r="A21" s="267" t="s">
        <v>343</v>
      </c>
      <c r="B21" s="254">
        <v>19211</v>
      </c>
      <c r="C21" s="254">
        <v>16098</v>
      </c>
      <c r="D21" s="255">
        <v>83.8</v>
      </c>
      <c r="E21" s="256">
        <v>1666</v>
      </c>
    </row>
    <row r="22" spans="1:5" s="282" customFormat="1" ht="12">
      <c r="A22" s="267" t="s">
        <v>274</v>
      </c>
      <c r="B22" s="254">
        <v>5098</v>
      </c>
      <c r="C22" s="254">
        <v>3420</v>
      </c>
      <c r="D22" s="255">
        <v>67.09</v>
      </c>
      <c r="E22" s="256">
        <v>677</v>
      </c>
    </row>
    <row r="23" spans="1:5" s="282" customFormat="1" ht="12">
      <c r="A23" s="267" t="s">
        <v>344</v>
      </c>
      <c r="B23" s="254">
        <v>429</v>
      </c>
      <c r="C23" s="254">
        <v>327</v>
      </c>
      <c r="D23" s="255">
        <v>76.22</v>
      </c>
      <c r="E23" s="256">
        <v>31</v>
      </c>
    </row>
    <row r="24" spans="1:5" s="282" customFormat="1" ht="22.5">
      <c r="A24" s="267" t="s">
        <v>276</v>
      </c>
      <c r="B24" s="254">
        <v>2</v>
      </c>
      <c r="C24" s="254">
        <v>3</v>
      </c>
      <c r="D24" s="255">
        <v>150</v>
      </c>
      <c r="E24" s="256">
        <v>0</v>
      </c>
    </row>
    <row r="25" spans="1:5" s="282" customFormat="1" ht="12">
      <c r="A25" s="267" t="s">
        <v>345</v>
      </c>
      <c r="B25" s="254">
        <v>4317</v>
      </c>
      <c r="C25" s="254">
        <v>6715</v>
      </c>
      <c r="D25" s="255">
        <v>155.55</v>
      </c>
      <c r="E25" s="256">
        <v>554</v>
      </c>
    </row>
    <row r="26" spans="1:5" s="282" customFormat="1" ht="12">
      <c r="A26" s="267" t="s">
        <v>278</v>
      </c>
      <c r="B26" s="254">
        <v>756</v>
      </c>
      <c r="C26" s="254">
        <v>629</v>
      </c>
      <c r="D26" s="255">
        <v>83.2</v>
      </c>
      <c r="E26" s="256">
        <v>72</v>
      </c>
    </row>
    <row r="27" spans="1:5" s="282" customFormat="1" ht="12">
      <c r="A27" s="267" t="s">
        <v>346</v>
      </c>
      <c r="B27" s="254">
        <v>1632</v>
      </c>
      <c r="C27" s="254">
        <v>1129</v>
      </c>
      <c r="D27" s="255">
        <v>69.18</v>
      </c>
      <c r="E27" s="256">
        <v>236</v>
      </c>
    </row>
    <row r="28" spans="1:5" s="282" customFormat="1" ht="12">
      <c r="A28" s="267" t="s">
        <v>347</v>
      </c>
      <c r="B28" s="254">
        <v>283</v>
      </c>
      <c r="C28" s="254">
        <v>128</v>
      </c>
      <c r="D28" s="255">
        <v>45.23</v>
      </c>
      <c r="E28" s="256">
        <v>12</v>
      </c>
    </row>
    <row r="29" spans="1:5" s="282" customFormat="1" ht="12">
      <c r="A29" s="267" t="s">
        <v>348</v>
      </c>
      <c r="B29" s="254">
        <v>1820</v>
      </c>
      <c r="C29" s="254">
        <v>32</v>
      </c>
      <c r="D29" s="255"/>
      <c r="E29" s="256">
        <v>7</v>
      </c>
    </row>
    <row r="30" spans="1:5" s="282" customFormat="1" ht="12">
      <c r="A30" s="267" t="s">
        <v>349</v>
      </c>
      <c r="B30" s="254">
        <v>2126</v>
      </c>
      <c r="C30" s="254">
        <v>2797</v>
      </c>
      <c r="D30" s="255">
        <v>131.56</v>
      </c>
      <c r="E30" s="256">
        <v>463</v>
      </c>
    </row>
    <row r="31" spans="1:5" s="282" customFormat="1" ht="12.75" customHeight="1">
      <c r="A31" s="299" t="s">
        <v>350</v>
      </c>
      <c r="B31" s="254">
        <v>29919</v>
      </c>
      <c r="C31" s="254">
        <v>24591</v>
      </c>
      <c r="D31" s="255">
        <v>82.19</v>
      </c>
      <c r="E31" s="256">
        <v>2568</v>
      </c>
    </row>
    <row r="32" spans="1:5" s="282" customFormat="1" ht="12">
      <c r="A32" s="250" t="s">
        <v>317</v>
      </c>
      <c r="B32" s="254">
        <v>5562</v>
      </c>
      <c r="C32" s="254">
        <v>4089</v>
      </c>
      <c r="D32" s="255">
        <v>73.52</v>
      </c>
      <c r="E32" s="256">
        <v>518</v>
      </c>
    </row>
    <row r="33" spans="1:5" s="282" customFormat="1" ht="22.5">
      <c r="A33" s="301" t="s">
        <v>351</v>
      </c>
      <c r="B33" s="254">
        <v>5013</v>
      </c>
      <c r="C33" s="254">
        <v>3652</v>
      </c>
      <c r="D33" s="255">
        <v>72.85</v>
      </c>
      <c r="E33" s="256">
        <v>463</v>
      </c>
    </row>
    <row r="34" spans="1:5" s="282" customFormat="1" ht="22.5">
      <c r="A34" s="301" t="s">
        <v>352</v>
      </c>
      <c r="B34" s="254">
        <v>149</v>
      </c>
      <c r="C34" s="254">
        <v>126</v>
      </c>
      <c r="D34" s="255">
        <v>84.56</v>
      </c>
      <c r="E34" s="256">
        <v>26</v>
      </c>
    </row>
    <row r="35" spans="1:5" s="282" customFormat="1" ht="12">
      <c r="A35" s="301" t="s">
        <v>320</v>
      </c>
      <c r="B35" s="254">
        <v>400</v>
      </c>
      <c r="C35" s="254">
        <v>311</v>
      </c>
      <c r="D35" s="255">
        <f>C35/B35*100</f>
        <v>77.75</v>
      </c>
      <c r="E35" s="256">
        <v>29</v>
      </c>
    </row>
    <row r="36" spans="1:5" s="282" customFormat="1" ht="12">
      <c r="A36" s="250" t="s">
        <v>353</v>
      </c>
      <c r="B36" s="254">
        <v>24357</v>
      </c>
      <c r="C36" s="254">
        <v>20502</v>
      </c>
      <c r="D36" s="255">
        <v>84.17</v>
      </c>
      <c r="E36" s="256">
        <v>2050</v>
      </c>
    </row>
    <row r="37" spans="1:5" s="282" customFormat="1" ht="12">
      <c r="A37" s="301" t="s">
        <v>354</v>
      </c>
      <c r="B37" s="254">
        <v>24357</v>
      </c>
      <c r="C37" s="254">
        <v>20502</v>
      </c>
      <c r="D37" s="255">
        <v>84.17</v>
      </c>
      <c r="E37" s="256">
        <v>2050</v>
      </c>
    </row>
    <row r="38" spans="1:5" s="303" customFormat="1" ht="12">
      <c r="A38" s="302" t="s">
        <v>355</v>
      </c>
      <c r="B38" s="270"/>
      <c r="C38" s="270"/>
      <c r="D38" s="270"/>
      <c r="E38" s="272"/>
    </row>
    <row r="39" spans="1:8" s="282" customFormat="1" ht="12">
      <c r="A39" s="230"/>
      <c r="C39" s="282">
        <v>0</v>
      </c>
      <c r="D39" s="282">
        <v>0</v>
      </c>
      <c r="E39" s="230"/>
      <c r="F39" s="230"/>
      <c r="G39" s="230"/>
      <c r="H39" s="230"/>
    </row>
    <row r="40" spans="1:8" s="282" customFormat="1" ht="12">
      <c r="A40" s="304"/>
      <c r="B40" s="305"/>
      <c r="C40" s="306"/>
      <c r="D40" s="306"/>
      <c r="E40" s="230"/>
      <c r="F40" s="230"/>
      <c r="G40" s="230"/>
      <c r="H40" s="230"/>
    </row>
    <row r="41" spans="1:8" s="282" customFormat="1" ht="12">
      <c r="A41" s="304"/>
      <c r="B41" s="305"/>
      <c r="C41" s="306"/>
      <c r="D41" s="306"/>
      <c r="E41" s="230"/>
      <c r="F41" s="230"/>
      <c r="G41" s="230"/>
      <c r="H41" s="230"/>
    </row>
    <row r="42" spans="1:8" s="282" customFormat="1" ht="12">
      <c r="A42" s="279"/>
      <c r="B42" s="307"/>
      <c r="E42" s="230"/>
      <c r="F42" s="230"/>
      <c r="G42" s="230"/>
      <c r="H42" s="230"/>
    </row>
    <row r="43" spans="1:8" s="282" customFormat="1" ht="12">
      <c r="A43" s="279" t="s">
        <v>330</v>
      </c>
      <c r="B43" s="279"/>
      <c r="C43" s="308"/>
      <c r="D43" s="308"/>
      <c r="E43" s="281" t="s">
        <v>36</v>
      </c>
      <c r="F43" s="230"/>
      <c r="G43" s="230"/>
      <c r="H43" s="230"/>
    </row>
    <row r="44" spans="1:8" s="282" customFormat="1" ht="12">
      <c r="A44" s="279"/>
      <c r="B44" s="279"/>
      <c r="C44" s="309"/>
      <c r="D44" s="309"/>
      <c r="E44" s="230"/>
      <c r="F44" s="230"/>
      <c r="G44" s="230"/>
      <c r="H44" s="230"/>
    </row>
    <row r="45" spans="1:8" s="282" customFormat="1" ht="12">
      <c r="A45" s="279"/>
      <c r="B45" s="307"/>
      <c r="E45" s="230"/>
      <c r="F45" s="230"/>
      <c r="G45" s="230"/>
      <c r="H45" s="230"/>
    </row>
    <row r="46" spans="1:8" s="282" customFormat="1" ht="12">
      <c r="A46" s="279"/>
      <c r="B46" s="279"/>
      <c r="C46" s="309"/>
      <c r="D46" s="309"/>
      <c r="E46" s="230"/>
      <c r="F46" s="230"/>
      <c r="G46" s="230"/>
      <c r="H46" s="230"/>
    </row>
    <row r="47" spans="1:8" s="282" customFormat="1" ht="12">
      <c r="A47" s="279"/>
      <c r="B47" s="279"/>
      <c r="C47" s="309"/>
      <c r="E47" s="230"/>
      <c r="F47" s="230"/>
      <c r="G47" s="230"/>
      <c r="H47" s="230"/>
    </row>
    <row r="48" spans="1:4" ht="12">
      <c r="A48" s="279"/>
      <c r="B48" s="310"/>
      <c r="C48" s="287"/>
      <c r="D48" s="311"/>
    </row>
    <row r="66" spans="5:8" ht="11.25">
      <c r="E66" s="230">
        <v>0</v>
      </c>
      <c r="F66" s="230">
        <v>0</v>
      </c>
      <c r="G66" s="230">
        <v>0</v>
      </c>
      <c r="H66" s="230">
        <v>0</v>
      </c>
    </row>
  </sheetData>
  <printOptions/>
  <pageMargins left="0.95" right="0.15748031496062992" top="1.03" bottom="0.25" header="0.25" footer="0.24"/>
  <pageSetup horizontalDpi="600" verticalDpi="600" orientation="portrait" paperSize="9" r:id="rId1"/>
  <headerFooter alignWithMargins="0">
    <oddFooter>&amp;L&amp;"RimHelvetica,Roman"&amp;8Valsts kase / Pārskatu departaments
 13.11.98.</oddFooter>
  </headerFooter>
  <rowBreaks count="1" manualBreakCount="1">
    <brk id="48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showGridLines="0" showZeros="0" workbookViewId="0" topLeftCell="A10">
      <selection activeCell="D16" sqref="D16"/>
    </sheetView>
  </sheetViews>
  <sheetFormatPr defaultColWidth="9.00390625" defaultRowHeight="12"/>
  <cols>
    <col min="1" max="1" width="40.625" style="236" customWidth="1"/>
    <col min="2" max="5" width="12.25390625" style="230" customWidth="1"/>
    <col min="6" max="16384" width="8.00390625" style="230" customWidth="1"/>
  </cols>
  <sheetData>
    <row r="1" spans="1:5" s="239" customFormat="1" ht="12.75">
      <c r="A1" s="226" t="s">
        <v>356</v>
      </c>
      <c r="B1" s="229"/>
      <c r="C1" s="229"/>
      <c r="D1" s="229"/>
      <c r="E1" s="229" t="s">
        <v>357</v>
      </c>
    </row>
    <row r="2" spans="1:6" s="300" customFormat="1" ht="12.75">
      <c r="A2" s="226"/>
      <c r="B2" s="229"/>
      <c r="C2" s="229"/>
      <c r="D2" s="229"/>
      <c r="E2" s="313"/>
      <c r="F2" s="277"/>
    </row>
    <row r="3" spans="1:5" s="239" customFormat="1" ht="11.25">
      <c r="A3" s="240"/>
      <c r="D3" s="293"/>
      <c r="E3" s="293"/>
    </row>
    <row r="4" spans="1:5" s="235" customFormat="1" ht="15.75">
      <c r="A4" s="232" t="s">
        <v>358</v>
      </c>
      <c r="B4" s="234"/>
      <c r="C4" s="234"/>
      <c r="D4" s="234"/>
      <c r="E4" s="234"/>
    </row>
    <row r="5" spans="1:5" s="235" customFormat="1" ht="15.75">
      <c r="A5" s="232" t="s">
        <v>292</v>
      </c>
      <c r="B5" s="234"/>
      <c r="C5" s="234"/>
      <c r="D5" s="234"/>
      <c r="E5" s="234"/>
    </row>
    <row r="6" spans="1:4" ht="15">
      <c r="A6" s="314"/>
      <c r="B6" s="237"/>
      <c r="C6" s="237"/>
      <c r="D6" s="237"/>
    </row>
    <row r="7" spans="1:4" ht="15">
      <c r="A7" s="314"/>
      <c r="B7" s="237"/>
      <c r="C7" s="237"/>
      <c r="D7" s="237"/>
    </row>
    <row r="8" spans="1:5" s="239" customFormat="1" ht="11.25" customHeight="1">
      <c r="A8" s="240"/>
      <c r="C8" s="243" t="s">
        <v>359</v>
      </c>
      <c r="D8" s="293"/>
      <c r="E8" s="293"/>
    </row>
    <row r="9" spans="1:5" s="266" customFormat="1" ht="33.75" customHeight="1">
      <c r="A9" s="297" t="s">
        <v>260</v>
      </c>
      <c r="B9" s="246" t="s">
        <v>294</v>
      </c>
      <c r="C9" s="246" t="s">
        <v>263</v>
      </c>
      <c r="D9" s="246" t="s">
        <v>295</v>
      </c>
      <c r="E9" s="247" t="s">
        <v>48</v>
      </c>
    </row>
    <row r="10" spans="1:5" s="248" customFormat="1" ht="12.75" customHeight="1">
      <c r="A10" s="250" t="s">
        <v>296</v>
      </c>
      <c r="B10" s="251" t="s">
        <v>335</v>
      </c>
      <c r="C10" s="251" t="s">
        <v>336</v>
      </c>
      <c r="D10" s="251" t="s">
        <v>337</v>
      </c>
      <c r="E10" s="252" t="s">
        <v>338</v>
      </c>
    </row>
    <row r="11" spans="1:5" s="248" customFormat="1" ht="12.75">
      <c r="A11" s="298" t="s">
        <v>360</v>
      </c>
      <c r="B11" s="254">
        <v>362122</v>
      </c>
      <c r="C11" s="254">
        <v>310593</v>
      </c>
      <c r="D11" s="255">
        <v>85.77</v>
      </c>
      <c r="E11" s="256">
        <v>39977</v>
      </c>
    </row>
    <row r="12" spans="1:5" s="275" customFormat="1" ht="11.25" customHeight="1">
      <c r="A12" s="299" t="s">
        <v>361</v>
      </c>
      <c r="B12" s="254">
        <v>331836</v>
      </c>
      <c r="C12" s="254">
        <v>268954</v>
      </c>
      <c r="D12" s="255">
        <v>81.05</v>
      </c>
      <c r="E12" s="256">
        <v>33646</v>
      </c>
    </row>
    <row r="13" spans="1:5" ht="12">
      <c r="A13" s="301" t="s">
        <v>362</v>
      </c>
      <c r="B13" s="254">
        <v>124741</v>
      </c>
      <c r="C13" s="254">
        <v>98097</v>
      </c>
      <c r="D13" s="255">
        <v>78.64</v>
      </c>
      <c r="E13" s="256">
        <v>10368</v>
      </c>
    </row>
    <row r="14" spans="1:5" ht="12">
      <c r="A14" s="301" t="s">
        <v>363</v>
      </c>
      <c r="B14" s="254">
        <v>35354</v>
      </c>
      <c r="C14" s="254">
        <v>27713</v>
      </c>
      <c r="D14" s="255">
        <v>78.39</v>
      </c>
      <c r="E14" s="256">
        <v>2893</v>
      </c>
    </row>
    <row r="15" spans="1:5" ht="12">
      <c r="A15" s="301" t="s">
        <v>364</v>
      </c>
      <c r="B15" s="254">
        <v>106481</v>
      </c>
      <c r="C15" s="254">
        <v>90542</v>
      </c>
      <c r="D15" s="255">
        <v>85.03</v>
      </c>
      <c r="E15" s="256">
        <v>9724</v>
      </c>
    </row>
    <row r="16" spans="1:5" ht="12">
      <c r="A16" s="301" t="s">
        <v>365</v>
      </c>
      <c r="B16" s="254">
        <v>1934</v>
      </c>
      <c r="C16" s="254">
        <v>1322</v>
      </c>
      <c r="D16" s="255">
        <v>68.36</v>
      </c>
      <c r="E16" s="256">
        <v>277</v>
      </c>
    </row>
    <row r="17" spans="1:5" ht="12">
      <c r="A17" s="301" t="s">
        <v>366</v>
      </c>
      <c r="B17" s="254">
        <v>63326</v>
      </c>
      <c r="C17" s="254">
        <v>51280</v>
      </c>
      <c r="D17" s="255">
        <v>80.98</v>
      </c>
      <c r="E17" s="256">
        <v>10384</v>
      </c>
    </row>
    <row r="18" spans="1:5" s="275" customFormat="1" ht="11.25" customHeight="1">
      <c r="A18" s="299" t="s">
        <v>367</v>
      </c>
      <c r="B18" s="254">
        <v>30607</v>
      </c>
      <c r="C18" s="254">
        <v>38800</v>
      </c>
      <c r="D18" s="255">
        <v>126.77</v>
      </c>
      <c r="E18" s="256">
        <v>6230</v>
      </c>
    </row>
    <row r="19" spans="1:5" ht="12">
      <c r="A19" s="301" t="s">
        <v>368</v>
      </c>
      <c r="B19" s="254">
        <v>15887</v>
      </c>
      <c r="C19" s="254">
        <v>13500</v>
      </c>
      <c r="D19" s="255">
        <v>84.98</v>
      </c>
      <c r="E19" s="256">
        <v>2388</v>
      </c>
    </row>
    <row r="20" spans="1:5" ht="12">
      <c r="A20" s="301" t="s">
        <v>369</v>
      </c>
      <c r="B20" s="254">
        <v>14720</v>
      </c>
      <c r="C20" s="254">
        <v>25300</v>
      </c>
      <c r="D20" s="255">
        <v>171.87</v>
      </c>
      <c r="E20" s="256">
        <v>3842</v>
      </c>
    </row>
    <row r="21" spans="1:5" s="275" customFormat="1" ht="11.25" customHeight="1">
      <c r="A21" s="299" t="s">
        <v>370</v>
      </c>
      <c r="B21" s="254">
        <v>-321</v>
      </c>
      <c r="C21" s="254">
        <v>2839</v>
      </c>
      <c r="D21" s="255"/>
      <c r="E21" s="256">
        <v>101</v>
      </c>
    </row>
    <row r="22" spans="1:5" ht="12.75" customHeight="1">
      <c r="A22" s="301" t="s">
        <v>371</v>
      </c>
      <c r="B22" s="254">
        <v>708</v>
      </c>
      <c r="C22" s="254">
        <v>4250</v>
      </c>
      <c r="D22" s="255"/>
      <c r="E22" s="256">
        <v>254</v>
      </c>
    </row>
    <row r="23" spans="1:5" ht="12.75" customHeight="1">
      <c r="A23" s="302" t="s">
        <v>372</v>
      </c>
      <c r="B23" s="270">
        <v>-1029</v>
      </c>
      <c r="C23" s="270">
        <v>-1411</v>
      </c>
      <c r="D23" s="271"/>
      <c r="E23" s="272">
        <v>-153</v>
      </c>
    </row>
    <row r="24" spans="1:5" s="282" customFormat="1" ht="12">
      <c r="A24" s="307"/>
      <c r="B24" s="307"/>
      <c r="C24" s="307"/>
      <c r="D24" s="307"/>
      <c r="E24" s="307"/>
    </row>
    <row r="25" spans="1:5" s="282" customFormat="1" ht="12">
      <c r="A25" s="307"/>
      <c r="B25" s="307"/>
      <c r="C25" s="307"/>
      <c r="D25" s="307"/>
      <c r="E25" s="307"/>
    </row>
    <row r="26" spans="1:5" s="282" customFormat="1" ht="12">
      <c r="A26" s="307"/>
      <c r="B26" s="307"/>
      <c r="C26" s="307"/>
      <c r="D26" s="307"/>
      <c r="E26" s="307"/>
    </row>
    <row r="27" spans="1:6" ht="12">
      <c r="A27" s="307"/>
      <c r="B27" s="307"/>
      <c r="C27" s="307"/>
      <c r="D27" s="307"/>
      <c r="E27" s="307"/>
      <c r="F27" s="287"/>
    </row>
    <row r="28" spans="1:5" s="282" customFormat="1" ht="12">
      <c r="A28" s="279" t="s">
        <v>330</v>
      </c>
      <c r="B28" s="279"/>
      <c r="C28" s="280"/>
      <c r="D28" s="280"/>
      <c r="E28" s="281" t="s">
        <v>36</v>
      </c>
    </row>
    <row r="29" s="282" customFormat="1" ht="12"/>
    <row r="30" spans="1:4" s="282" customFormat="1" ht="12">
      <c r="A30" s="307"/>
      <c r="B30" s="309"/>
      <c r="C30" s="309"/>
      <c r="D30" s="309"/>
    </row>
    <row r="31" spans="1:2" s="282" customFormat="1" ht="12">
      <c r="A31" s="307"/>
      <c r="B31" s="309"/>
    </row>
    <row r="32" spans="1:5" ht="12">
      <c r="A32" s="312"/>
      <c r="B32" s="287"/>
      <c r="D32" s="311"/>
      <c r="E32" s="315"/>
    </row>
    <row r="33" spans="4:6" ht="12">
      <c r="D33" s="316"/>
      <c r="E33" s="311"/>
      <c r="F33" s="287"/>
    </row>
    <row r="66" spans="4:7" ht="11.25">
      <c r="D66" s="230">
        <v>362122</v>
      </c>
      <c r="E66" s="230">
        <v>310593</v>
      </c>
      <c r="F66" s="230">
        <v>85.77</v>
      </c>
      <c r="G66" s="230">
        <v>39977</v>
      </c>
    </row>
    <row r="67" spans="4:7" ht="11.25">
      <c r="D67" s="230">
        <v>331836</v>
      </c>
      <c r="E67" s="230">
        <v>268954</v>
      </c>
      <c r="F67" s="230">
        <v>81.05</v>
      </c>
      <c r="G67" s="230">
        <v>33646</v>
      </c>
    </row>
    <row r="68" spans="4:7" ht="11.25">
      <c r="D68" s="230">
        <v>124741</v>
      </c>
      <c r="E68" s="230">
        <v>98097</v>
      </c>
      <c r="F68" s="230">
        <v>78.64</v>
      </c>
      <c r="G68" s="230">
        <v>10368</v>
      </c>
    </row>
    <row r="69" spans="4:7" ht="11.25">
      <c r="D69" s="230">
        <v>35354</v>
      </c>
      <c r="E69" s="230">
        <v>27713</v>
      </c>
      <c r="F69" s="230">
        <v>78.39</v>
      </c>
      <c r="G69" s="230">
        <v>2893</v>
      </c>
    </row>
    <row r="70" spans="4:7" ht="11.25">
      <c r="D70" s="230">
        <v>106481</v>
      </c>
      <c r="E70" s="230">
        <v>90542</v>
      </c>
      <c r="F70" s="230">
        <v>85.03</v>
      </c>
      <c r="G70" s="230">
        <v>9724</v>
      </c>
    </row>
    <row r="71" spans="4:7" ht="11.25">
      <c r="D71" s="230">
        <v>1934</v>
      </c>
      <c r="E71" s="230">
        <v>1322</v>
      </c>
      <c r="F71" s="230">
        <v>68.36</v>
      </c>
      <c r="G71" s="230">
        <v>278</v>
      </c>
    </row>
    <row r="72" spans="4:7" ht="11.25">
      <c r="D72" s="230">
        <v>63326</v>
      </c>
      <c r="E72" s="230">
        <v>51280</v>
      </c>
      <c r="F72" s="230">
        <v>80.98</v>
      </c>
      <c r="G72" s="230">
        <v>10384</v>
      </c>
    </row>
    <row r="73" spans="4:7" ht="11.25">
      <c r="D73" s="230">
        <v>30607</v>
      </c>
      <c r="E73" s="230">
        <v>38800</v>
      </c>
      <c r="F73" s="230">
        <v>126.77</v>
      </c>
      <c r="G73" s="230">
        <v>6230</v>
      </c>
    </row>
    <row r="74" spans="4:7" ht="11.25">
      <c r="D74" s="230">
        <v>15887</v>
      </c>
      <c r="E74" s="230">
        <v>13500</v>
      </c>
      <c r="F74" s="230">
        <v>84.98</v>
      </c>
      <c r="G74" s="230">
        <v>2388</v>
      </c>
    </row>
    <row r="75" spans="4:7" ht="11.25">
      <c r="D75" s="230">
        <v>14720</v>
      </c>
      <c r="E75" s="230">
        <v>25299</v>
      </c>
      <c r="F75" s="230">
        <v>171.87</v>
      </c>
      <c r="G75" s="230">
        <v>3842</v>
      </c>
    </row>
    <row r="76" spans="4:7" ht="11.25">
      <c r="D76" s="230">
        <v>-322</v>
      </c>
      <c r="E76" s="230">
        <v>2839</v>
      </c>
      <c r="F76" s="230">
        <v>-881.68</v>
      </c>
      <c r="G76" s="230">
        <v>101</v>
      </c>
    </row>
    <row r="77" spans="4:7" ht="11.25">
      <c r="D77" s="230">
        <v>-330</v>
      </c>
      <c r="E77" s="230">
        <v>2839</v>
      </c>
      <c r="F77" s="230">
        <v>-860.3</v>
      </c>
      <c r="G77" s="230">
        <v>109</v>
      </c>
    </row>
    <row r="78" spans="4:7" ht="11.25">
      <c r="D78" s="230">
        <v>700</v>
      </c>
      <c r="E78" s="230">
        <v>4250</v>
      </c>
      <c r="F78" s="230">
        <v>607.14</v>
      </c>
      <c r="G78" s="230">
        <v>254</v>
      </c>
    </row>
    <row r="79" spans="4:7" ht="11.25">
      <c r="D79" s="230">
        <v>-1029</v>
      </c>
      <c r="E79" s="230">
        <v>-1411</v>
      </c>
      <c r="F79" s="230">
        <v>137.12</v>
      </c>
      <c r="G79" s="230">
        <v>-145</v>
      </c>
    </row>
    <row r="80" spans="4:7" ht="11.25">
      <c r="D80" s="230">
        <v>8</v>
      </c>
      <c r="E80" s="230">
        <v>0</v>
      </c>
      <c r="F80" s="230">
        <v>0</v>
      </c>
      <c r="G80" s="230">
        <v>-8</v>
      </c>
    </row>
    <row r="81" spans="4:7" ht="11.25">
      <c r="D81" s="230">
        <v>8</v>
      </c>
      <c r="E81" s="230">
        <v>0</v>
      </c>
      <c r="F81" s="230">
        <v>0</v>
      </c>
      <c r="G81" s="230">
        <v>-8</v>
      </c>
    </row>
    <row r="82" spans="4:7" ht="11.25">
      <c r="D82" s="230">
        <v>0</v>
      </c>
      <c r="E82" s="230">
        <v>0</v>
      </c>
      <c r="F82" s="230">
        <v>0</v>
      </c>
      <c r="G82" s="230">
        <v>0</v>
      </c>
    </row>
  </sheetData>
  <printOptions/>
  <pageMargins left="1.31" right="0.15748031496062992" top="2.19" bottom="0.984251968503937" header="0.27" footer="0"/>
  <pageSetup horizontalDpi="600" verticalDpi="600" orientation="portrait" paperSize="9" r:id="rId1"/>
  <headerFooter alignWithMargins="0">
    <oddFooter>&amp;L&amp;"RimHelvetica,Roman"&amp;8Valsts kase / Pārskatu departaments
13.11.98.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showZeros="0" workbookViewId="0" topLeftCell="A9">
      <selection activeCell="D16" sqref="D16"/>
    </sheetView>
  </sheetViews>
  <sheetFormatPr defaultColWidth="9.00390625" defaultRowHeight="12"/>
  <cols>
    <col min="1" max="1" width="42.75390625" style="230" customWidth="1"/>
    <col min="2" max="5" width="12.25390625" style="230" customWidth="1"/>
    <col min="6" max="16384" width="8.00390625" style="230" customWidth="1"/>
  </cols>
  <sheetData>
    <row r="1" spans="1:5" s="266" customFormat="1" ht="12.75">
      <c r="A1" s="229" t="s">
        <v>356</v>
      </c>
      <c r="B1" s="229"/>
      <c r="C1" s="229"/>
      <c r="D1" s="228"/>
      <c r="E1" s="229" t="s">
        <v>373</v>
      </c>
    </row>
    <row r="2" spans="1:5" s="266" customFormat="1" ht="12.75">
      <c r="A2" s="229"/>
      <c r="B2" s="229"/>
      <c r="C2" s="229"/>
      <c r="D2" s="228"/>
      <c r="E2" s="229"/>
    </row>
    <row r="4" spans="1:5" s="235" customFormat="1" ht="15.75">
      <c r="A4" s="232" t="s">
        <v>374</v>
      </c>
      <c r="B4" s="234"/>
      <c r="C4" s="234"/>
      <c r="D4" s="234"/>
      <c r="E4" s="234"/>
    </row>
    <row r="5" spans="1:5" ht="15.75">
      <c r="A5" s="232" t="s">
        <v>292</v>
      </c>
      <c r="B5" s="237"/>
      <c r="C5" s="237"/>
      <c r="D5" s="237"/>
      <c r="E5" s="237"/>
    </row>
    <row r="6" spans="1:5" ht="10.5">
      <c r="A6" s="312"/>
      <c r="B6" s="237"/>
      <c r="C6" s="237"/>
      <c r="D6" s="237"/>
      <c r="E6" s="237"/>
    </row>
    <row r="7" spans="1:5" ht="10.5">
      <c r="A7" s="312"/>
      <c r="B7" s="237"/>
      <c r="C7" s="237"/>
      <c r="D7" s="237"/>
      <c r="E7" s="237"/>
    </row>
    <row r="8" spans="4:5" s="266" customFormat="1" ht="11.25">
      <c r="D8" s="243" t="s">
        <v>375</v>
      </c>
      <c r="E8" s="243"/>
    </row>
    <row r="9" spans="1:5" s="300" customFormat="1" ht="30.75" customHeight="1">
      <c r="A9" s="297" t="s">
        <v>260</v>
      </c>
      <c r="B9" s="246" t="s">
        <v>294</v>
      </c>
      <c r="C9" s="246" t="s">
        <v>263</v>
      </c>
      <c r="D9" s="246" t="s">
        <v>295</v>
      </c>
      <c r="E9" s="247" t="s">
        <v>48</v>
      </c>
    </row>
    <row r="10" spans="1:5" s="282" customFormat="1" ht="11.25" customHeight="1">
      <c r="A10" s="317">
        <v>1</v>
      </c>
      <c r="B10" s="318">
        <v>2</v>
      </c>
      <c r="C10" s="318">
        <v>3</v>
      </c>
      <c r="D10" s="319">
        <v>4</v>
      </c>
      <c r="E10" s="320" t="s">
        <v>338</v>
      </c>
    </row>
    <row r="11" spans="1:5" s="282" customFormat="1" ht="12.75">
      <c r="A11" s="321" t="s">
        <v>376</v>
      </c>
      <c r="B11" s="254">
        <v>33300</v>
      </c>
      <c r="C11" s="254">
        <v>32045</v>
      </c>
      <c r="D11" s="322">
        <v>96.23</v>
      </c>
      <c r="E11" s="256">
        <v>4041</v>
      </c>
    </row>
    <row r="12" spans="1:5" ht="25.5">
      <c r="A12" s="321" t="s">
        <v>377</v>
      </c>
      <c r="B12" s="254">
        <v>31057</v>
      </c>
      <c r="C12" s="254">
        <v>29805</v>
      </c>
      <c r="D12" s="322">
        <v>95.97</v>
      </c>
      <c r="E12" s="256">
        <v>3672</v>
      </c>
    </row>
    <row r="13" spans="1:7" s="325" customFormat="1" ht="12">
      <c r="A13" s="323" t="s">
        <v>378</v>
      </c>
      <c r="B13" s="254">
        <v>3932</v>
      </c>
      <c r="C13" s="254">
        <v>4286</v>
      </c>
      <c r="D13" s="324">
        <v>109</v>
      </c>
      <c r="E13" s="256">
        <v>947</v>
      </c>
      <c r="F13" s="230"/>
      <c r="G13" s="230"/>
    </row>
    <row r="14" spans="1:7" s="325" customFormat="1" ht="12">
      <c r="A14" s="323" t="s">
        <v>379</v>
      </c>
      <c r="B14" s="254">
        <v>2478</v>
      </c>
      <c r="C14" s="254">
        <v>2152</v>
      </c>
      <c r="D14" s="322">
        <v>86.84</v>
      </c>
      <c r="E14" s="256">
        <v>132</v>
      </c>
      <c r="F14" s="230"/>
      <c r="G14" s="230"/>
    </row>
    <row r="15" spans="1:7" s="325" customFormat="1" ht="12">
      <c r="A15" s="323" t="s">
        <v>380</v>
      </c>
      <c r="B15" s="254">
        <v>14032</v>
      </c>
      <c r="C15" s="254">
        <v>13487</v>
      </c>
      <c r="D15" s="322">
        <v>96.12</v>
      </c>
      <c r="E15" s="256">
        <v>1452</v>
      </c>
      <c r="F15" s="230"/>
      <c r="G15" s="230"/>
    </row>
    <row r="16" spans="1:7" s="325" customFormat="1" ht="12">
      <c r="A16" s="323" t="s">
        <v>381</v>
      </c>
      <c r="B16" s="254">
        <v>10615</v>
      </c>
      <c r="C16" s="254">
        <v>9880</v>
      </c>
      <c r="D16" s="322">
        <v>93.08</v>
      </c>
      <c r="E16" s="256">
        <v>1141</v>
      </c>
      <c r="F16" s="230"/>
      <c r="G16" s="230"/>
    </row>
    <row r="17" spans="1:5" ht="25.5">
      <c r="A17" s="326" t="s">
        <v>382</v>
      </c>
      <c r="B17" s="254">
        <v>2243</v>
      </c>
      <c r="C17" s="254">
        <v>2241</v>
      </c>
      <c r="D17" s="322">
        <v>99.91</v>
      </c>
      <c r="E17" s="256">
        <v>369</v>
      </c>
    </row>
    <row r="18" spans="1:7" s="282" customFormat="1" ht="12.75">
      <c r="A18" s="321" t="s">
        <v>383</v>
      </c>
      <c r="B18" s="254">
        <v>37235</v>
      </c>
      <c r="C18" s="254">
        <v>28392</v>
      </c>
      <c r="D18" s="322">
        <v>76.25</v>
      </c>
      <c r="E18" s="256">
        <v>2951</v>
      </c>
      <c r="F18" s="230"/>
      <c r="G18" s="230"/>
    </row>
    <row r="19" spans="1:5" ht="25.5">
      <c r="A19" s="326" t="s">
        <v>384</v>
      </c>
      <c r="B19" s="254">
        <v>34774</v>
      </c>
      <c r="C19" s="254">
        <v>26409</v>
      </c>
      <c r="D19" s="322">
        <v>75.94</v>
      </c>
      <c r="E19" s="256">
        <v>2666</v>
      </c>
    </row>
    <row r="20" spans="1:7" s="325" customFormat="1" ht="12">
      <c r="A20" s="323" t="s">
        <v>378</v>
      </c>
      <c r="B20" s="254">
        <v>5074</v>
      </c>
      <c r="C20" s="254">
        <v>3333</v>
      </c>
      <c r="D20" s="322">
        <v>65.69</v>
      </c>
      <c r="E20" s="256">
        <v>179</v>
      </c>
      <c r="F20" s="230"/>
      <c r="G20" s="230"/>
    </row>
    <row r="21" spans="1:7" s="325" customFormat="1" ht="12">
      <c r="A21" s="323" t="s">
        <v>379</v>
      </c>
      <c r="B21" s="254">
        <v>2947</v>
      </c>
      <c r="C21" s="254">
        <v>2036</v>
      </c>
      <c r="D21" s="322">
        <v>69.09</v>
      </c>
      <c r="E21" s="256">
        <v>205</v>
      </c>
      <c r="F21" s="230"/>
      <c r="G21" s="230"/>
    </row>
    <row r="22" spans="1:7" s="325" customFormat="1" ht="12">
      <c r="A22" s="323" t="s">
        <v>380</v>
      </c>
      <c r="B22" s="254">
        <v>15964</v>
      </c>
      <c r="C22" s="254">
        <v>12323</v>
      </c>
      <c r="D22" s="322">
        <v>77.19</v>
      </c>
      <c r="E22" s="256">
        <v>1266</v>
      </c>
      <c r="F22" s="230"/>
      <c r="G22" s="230"/>
    </row>
    <row r="23" spans="1:7" s="325" customFormat="1" ht="12">
      <c r="A23" s="323" t="s">
        <v>381</v>
      </c>
      <c r="B23" s="254">
        <v>10789</v>
      </c>
      <c r="C23" s="254">
        <v>8717</v>
      </c>
      <c r="D23" s="324">
        <v>80.8</v>
      </c>
      <c r="E23" s="256">
        <v>1016</v>
      </c>
      <c r="F23" s="230"/>
      <c r="G23" s="230"/>
    </row>
    <row r="24" spans="1:5" ht="25.5">
      <c r="A24" s="327" t="s">
        <v>385</v>
      </c>
      <c r="B24" s="270">
        <v>2461</v>
      </c>
      <c r="C24" s="270">
        <v>1983</v>
      </c>
      <c r="D24" s="328">
        <v>80.58</v>
      </c>
      <c r="E24" s="272">
        <v>285</v>
      </c>
    </row>
    <row r="25" ht="10.5">
      <c r="A25" s="312"/>
    </row>
    <row r="26" spans="1:5" s="329" customFormat="1" ht="10.5">
      <c r="A26" s="312"/>
      <c r="B26" s="230"/>
      <c r="C26" s="230"/>
      <c r="D26" s="230"/>
      <c r="E26" s="230"/>
    </row>
    <row r="27" spans="1:5" s="282" customFormat="1" ht="12">
      <c r="A27" s="312"/>
      <c r="B27" s="230"/>
      <c r="C27" s="230"/>
      <c r="D27" s="230"/>
      <c r="E27" s="230"/>
    </row>
    <row r="28" spans="1:5" s="282" customFormat="1" ht="12">
      <c r="A28" s="312"/>
      <c r="B28" s="329"/>
      <c r="C28" s="309"/>
      <c r="D28" s="329"/>
      <c r="E28" s="329"/>
    </row>
    <row r="29" spans="1:5" ht="12">
      <c r="A29" s="279" t="s">
        <v>330</v>
      </c>
      <c r="B29" s="279"/>
      <c r="C29" s="280"/>
      <c r="D29" s="280"/>
      <c r="E29" s="281" t="s">
        <v>36</v>
      </c>
    </row>
    <row r="30" spans="2:4" s="282" customFormat="1" ht="11.25" customHeight="1">
      <c r="B30" s="330"/>
      <c r="C30" s="309"/>
      <c r="D30" s="330"/>
    </row>
    <row r="31" spans="1:5" s="282" customFormat="1" ht="12.75">
      <c r="A31" s="331"/>
      <c r="B31" s="316"/>
      <c r="C31" s="287"/>
      <c r="D31" s="230"/>
      <c r="E31" s="230"/>
    </row>
    <row r="32" ht="11.25">
      <c r="A32" s="289"/>
    </row>
    <row r="33" spans="1:4" ht="11.25">
      <c r="A33" s="289"/>
      <c r="D33" s="315"/>
    </row>
    <row r="34" s="248" customFormat="1" ht="12" customHeight="1">
      <c r="A34" s="331"/>
    </row>
    <row r="35" s="248" customFormat="1" ht="12" customHeight="1">
      <c r="A35" s="331"/>
    </row>
    <row r="36" ht="12.75">
      <c r="A36" s="331"/>
    </row>
  </sheetData>
  <printOptions/>
  <pageMargins left="1.07" right="0.15748031496062992" top="1.46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13.11.98.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2"/>
  <sheetViews>
    <sheetView showZeros="0" workbookViewId="0" topLeftCell="A2">
      <selection activeCell="D16" sqref="D16"/>
    </sheetView>
  </sheetViews>
  <sheetFormatPr defaultColWidth="9.00390625" defaultRowHeight="12"/>
  <cols>
    <col min="1" max="1" width="39.75390625" style="230" customWidth="1"/>
    <col min="2" max="5" width="12.75390625" style="230" customWidth="1"/>
    <col min="6" max="16384" width="8.00390625" style="230" customWidth="1"/>
  </cols>
  <sheetData>
    <row r="1" spans="1:5" s="266" customFormat="1" ht="12.75">
      <c r="A1" s="229" t="s">
        <v>386</v>
      </c>
      <c r="B1" s="229"/>
      <c r="C1" s="229"/>
      <c r="D1" s="228"/>
      <c r="E1" s="229" t="s">
        <v>387</v>
      </c>
    </row>
    <row r="2" spans="1:5" s="266" customFormat="1" ht="12.75">
      <c r="A2" s="229"/>
      <c r="B2" s="229"/>
      <c r="C2" s="229"/>
      <c r="D2" s="228"/>
      <c r="E2" s="332"/>
    </row>
    <row r="3" spans="4:5" ht="10.5">
      <c r="D3" s="237"/>
      <c r="E3" s="237"/>
    </row>
    <row r="4" spans="1:5" s="235" customFormat="1" ht="15.75">
      <c r="A4" s="232" t="s">
        <v>388</v>
      </c>
      <c r="B4" s="237"/>
      <c r="C4" s="237"/>
      <c r="D4" s="237"/>
      <c r="E4" s="237"/>
    </row>
    <row r="5" spans="1:5" ht="15.75">
      <c r="A5" s="232" t="s">
        <v>292</v>
      </c>
      <c r="B5" s="237"/>
      <c r="C5" s="237"/>
      <c r="D5" s="237"/>
      <c r="E5" s="237"/>
    </row>
    <row r="6" spans="1:5" ht="10.5">
      <c r="A6" s="312"/>
      <c r="B6" s="237"/>
      <c r="C6" s="237"/>
      <c r="D6" s="237"/>
      <c r="E6" s="237"/>
    </row>
    <row r="7" spans="1:5" ht="10.5">
      <c r="A7" s="312"/>
      <c r="B7" s="237"/>
      <c r="C7" s="237"/>
      <c r="D7" s="237"/>
      <c r="E7" s="237"/>
    </row>
    <row r="8" spans="2:81" s="266" customFormat="1" ht="15.75">
      <c r="B8" s="243"/>
      <c r="C8" s="243"/>
      <c r="D8" s="333" t="s">
        <v>389</v>
      </c>
      <c r="E8" s="242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</row>
    <row r="9" spans="1:254" s="300" customFormat="1" ht="33.75" customHeight="1">
      <c r="A9" s="297" t="s">
        <v>260</v>
      </c>
      <c r="B9" s="246" t="s">
        <v>294</v>
      </c>
      <c r="C9" s="246" t="s">
        <v>263</v>
      </c>
      <c r="D9" s="246" t="s">
        <v>295</v>
      </c>
      <c r="E9" s="334" t="s">
        <v>48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46"/>
      <c r="CE9" s="247"/>
      <c r="CF9" s="297"/>
      <c r="CG9" s="246"/>
      <c r="CH9" s="246"/>
      <c r="CI9" s="246"/>
      <c r="CJ9" s="247"/>
      <c r="CK9" s="297"/>
      <c r="CL9" s="246"/>
      <c r="CM9" s="246"/>
      <c r="CN9" s="246"/>
      <c r="CO9" s="247"/>
      <c r="CP9" s="297"/>
      <c r="CQ9" s="246"/>
      <c r="CR9" s="246"/>
      <c r="CS9" s="246"/>
      <c r="CT9" s="247"/>
      <c r="CU9" s="297"/>
      <c r="CV9" s="246"/>
      <c r="CW9" s="246"/>
      <c r="CX9" s="246"/>
      <c r="CY9" s="247"/>
      <c r="CZ9" s="297"/>
      <c r="DA9" s="246"/>
      <c r="DB9" s="246"/>
      <c r="DC9" s="246"/>
      <c r="DD9" s="247"/>
      <c r="DE9" s="297"/>
      <c r="DF9" s="246"/>
      <c r="DG9" s="246"/>
      <c r="DH9" s="246"/>
      <c r="DI9" s="247"/>
      <c r="DJ9" s="297"/>
      <c r="DK9" s="246"/>
      <c r="DL9" s="246"/>
      <c r="DM9" s="246"/>
      <c r="DN9" s="247"/>
      <c r="DO9" s="297"/>
      <c r="DP9" s="246"/>
      <c r="DQ9" s="246"/>
      <c r="DR9" s="246"/>
      <c r="DS9" s="247"/>
      <c r="DT9" s="297"/>
      <c r="DU9" s="246"/>
      <c r="DV9" s="246"/>
      <c r="DW9" s="246"/>
      <c r="DX9" s="247"/>
      <c r="DY9" s="297"/>
      <c r="DZ9" s="246"/>
      <c r="EA9" s="246"/>
      <c r="EB9" s="246"/>
      <c r="EC9" s="247"/>
      <c r="ED9" s="297"/>
      <c r="EE9" s="246"/>
      <c r="EF9" s="246"/>
      <c r="EG9" s="246"/>
      <c r="EH9" s="247"/>
      <c r="EI9" s="297"/>
      <c r="EJ9" s="246"/>
      <c r="EK9" s="246"/>
      <c r="EL9" s="246"/>
      <c r="EM9" s="247"/>
      <c r="EN9" s="297"/>
      <c r="EO9" s="246"/>
      <c r="EP9" s="246"/>
      <c r="EQ9" s="246"/>
      <c r="ER9" s="247"/>
      <c r="ES9" s="297"/>
      <c r="ET9" s="246"/>
      <c r="EU9" s="246"/>
      <c r="EV9" s="246"/>
      <c r="EW9" s="247"/>
      <c r="EX9" s="297"/>
      <c r="EY9" s="246"/>
      <c r="EZ9" s="246"/>
      <c r="FA9" s="246"/>
      <c r="FB9" s="247"/>
      <c r="FC9" s="297"/>
      <c r="FD9" s="246"/>
      <c r="FE9" s="246"/>
      <c r="FF9" s="246"/>
      <c r="FG9" s="247"/>
      <c r="FH9" s="297"/>
      <c r="FI9" s="246"/>
      <c r="FJ9" s="246"/>
      <c r="FK9" s="246"/>
      <c r="FL9" s="247"/>
      <c r="FM9" s="297"/>
      <c r="FN9" s="246"/>
      <c r="FO9" s="246"/>
      <c r="FP9" s="246"/>
      <c r="FQ9" s="247"/>
      <c r="FR9" s="297"/>
      <c r="FS9" s="246"/>
      <c r="FT9" s="246"/>
      <c r="FU9" s="246"/>
      <c r="FV9" s="247"/>
      <c r="FW9" s="297"/>
      <c r="FX9" s="246"/>
      <c r="FY9" s="246"/>
      <c r="FZ9" s="246"/>
      <c r="GA9" s="247"/>
      <c r="GB9" s="297"/>
      <c r="GC9" s="246"/>
      <c r="GD9" s="246"/>
      <c r="GE9" s="246"/>
      <c r="GF9" s="247"/>
      <c r="GG9" s="297"/>
      <c r="GH9" s="246"/>
      <c r="GI9" s="246"/>
      <c r="GJ9" s="246"/>
      <c r="GK9" s="247"/>
      <c r="GL9" s="297"/>
      <c r="GM9" s="246"/>
      <c r="GN9" s="246"/>
      <c r="GO9" s="246"/>
      <c r="GP9" s="247"/>
      <c r="GQ9" s="297"/>
      <c r="GR9" s="246"/>
      <c r="GS9" s="246"/>
      <c r="GT9" s="246"/>
      <c r="GU9" s="247"/>
      <c r="GV9" s="297"/>
      <c r="GW9" s="246"/>
      <c r="GX9" s="246"/>
      <c r="GY9" s="246"/>
      <c r="GZ9" s="247"/>
      <c r="HA9" s="297"/>
      <c r="HB9" s="246"/>
      <c r="HC9" s="246"/>
      <c r="HD9" s="246"/>
      <c r="HE9" s="247"/>
      <c r="HF9" s="297"/>
      <c r="HG9" s="246"/>
      <c r="HH9" s="246"/>
      <c r="HI9" s="246"/>
      <c r="HJ9" s="247"/>
      <c r="HK9" s="297"/>
      <c r="HL9" s="246"/>
      <c r="HM9" s="246"/>
      <c r="HN9" s="246"/>
      <c r="HO9" s="247"/>
      <c r="HP9" s="297"/>
      <c r="HQ9" s="246"/>
      <c r="HR9" s="246"/>
      <c r="HS9" s="246"/>
      <c r="HT9" s="247"/>
      <c r="HU9" s="297"/>
      <c r="HV9" s="246"/>
      <c r="HW9" s="246"/>
      <c r="HX9" s="246"/>
      <c r="HY9" s="247"/>
      <c r="HZ9" s="297"/>
      <c r="IA9" s="246"/>
      <c r="IB9" s="246"/>
      <c r="IC9" s="246"/>
      <c r="ID9" s="247"/>
      <c r="IE9" s="297"/>
      <c r="IF9" s="246"/>
      <c r="IG9" s="246"/>
      <c r="IH9" s="246"/>
      <c r="II9" s="247"/>
      <c r="IJ9" s="297"/>
      <c r="IK9" s="246"/>
      <c r="IL9" s="246"/>
      <c r="IM9" s="246"/>
      <c r="IN9" s="247"/>
      <c r="IO9" s="297"/>
      <c r="IP9" s="246"/>
      <c r="IQ9" s="246"/>
      <c r="IR9" s="246"/>
      <c r="IS9" s="247"/>
      <c r="IT9" s="297"/>
    </row>
    <row r="10" spans="1:76" s="325" customFormat="1" ht="11.25">
      <c r="A10" s="317">
        <v>1</v>
      </c>
      <c r="B10" s="318">
        <v>2</v>
      </c>
      <c r="C10" s="318">
        <v>3</v>
      </c>
      <c r="D10" s="319">
        <v>4</v>
      </c>
      <c r="E10" s="320">
        <v>5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</row>
    <row r="11" spans="1:76" s="325" customFormat="1" ht="12.75">
      <c r="A11" s="326" t="s">
        <v>390</v>
      </c>
      <c r="B11" s="254">
        <v>37235</v>
      </c>
      <c r="C11" s="254">
        <v>28392</v>
      </c>
      <c r="D11" s="322">
        <v>76.25</v>
      </c>
      <c r="E11" s="256">
        <v>2951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</row>
    <row r="12" spans="1:76" s="248" customFormat="1" ht="15.75">
      <c r="A12" s="326" t="s">
        <v>361</v>
      </c>
      <c r="B12" s="254">
        <v>31571</v>
      </c>
      <c r="C12" s="254">
        <v>23939</v>
      </c>
      <c r="D12" s="322">
        <v>75.83</v>
      </c>
      <c r="E12" s="256">
        <v>2516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</row>
    <row r="13" spans="1:5" ht="12">
      <c r="A13" s="323" t="s">
        <v>362</v>
      </c>
      <c r="B13" s="254">
        <v>1747</v>
      </c>
      <c r="C13" s="254">
        <v>1258</v>
      </c>
      <c r="D13" s="322">
        <v>72.01</v>
      </c>
      <c r="E13" s="256">
        <v>115</v>
      </c>
    </row>
    <row r="14" spans="1:5" ht="12">
      <c r="A14" s="323" t="s">
        <v>391</v>
      </c>
      <c r="B14" s="254">
        <v>474</v>
      </c>
      <c r="C14" s="254">
        <v>397</v>
      </c>
      <c r="D14" s="322">
        <v>83.76</v>
      </c>
      <c r="E14" s="256">
        <v>82</v>
      </c>
    </row>
    <row r="15" spans="1:5" ht="12">
      <c r="A15" s="323" t="s">
        <v>392</v>
      </c>
      <c r="B15" s="254">
        <v>23730</v>
      </c>
      <c r="C15" s="254">
        <v>18194</v>
      </c>
      <c r="D15" s="322">
        <v>76.67</v>
      </c>
      <c r="E15" s="256">
        <v>1829</v>
      </c>
    </row>
    <row r="16" spans="1:5" ht="12">
      <c r="A16" s="323" t="s">
        <v>393</v>
      </c>
      <c r="B16" s="254">
        <v>40</v>
      </c>
      <c r="C16" s="254">
        <v>37</v>
      </c>
      <c r="D16" s="324">
        <v>92.5</v>
      </c>
      <c r="E16" s="256">
        <v>3</v>
      </c>
    </row>
    <row r="17" spans="1:5" ht="12">
      <c r="A17" s="323" t="s">
        <v>366</v>
      </c>
      <c r="B17" s="254">
        <v>5580</v>
      </c>
      <c r="C17" s="254">
        <v>4053</v>
      </c>
      <c r="D17" s="322">
        <v>72.63</v>
      </c>
      <c r="E17" s="256">
        <v>487</v>
      </c>
    </row>
    <row r="18" spans="1:25" s="248" customFormat="1" ht="12.75">
      <c r="A18" s="326" t="s">
        <v>367</v>
      </c>
      <c r="B18" s="254">
        <v>5300</v>
      </c>
      <c r="C18" s="254">
        <v>4299</v>
      </c>
      <c r="D18" s="322">
        <v>81.11</v>
      </c>
      <c r="E18" s="256">
        <v>460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</row>
    <row r="19" spans="1:5" ht="12">
      <c r="A19" s="323" t="s">
        <v>368</v>
      </c>
      <c r="B19" s="254">
        <v>4932</v>
      </c>
      <c r="C19" s="254">
        <v>3983</v>
      </c>
      <c r="D19" s="322">
        <v>80.76</v>
      </c>
      <c r="E19" s="256">
        <v>356</v>
      </c>
    </row>
    <row r="20" spans="1:5" ht="12">
      <c r="A20" s="323" t="s">
        <v>394</v>
      </c>
      <c r="B20" s="254">
        <v>368</v>
      </c>
      <c r="C20" s="254">
        <v>316</v>
      </c>
      <c r="D20" s="322">
        <v>85.87</v>
      </c>
      <c r="E20" s="256">
        <v>104</v>
      </c>
    </row>
    <row r="21" spans="1:5" s="248" customFormat="1" ht="12.75">
      <c r="A21" s="326" t="s">
        <v>395</v>
      </c>
      <c r="B21" s="254">
        <v>364</v>
      </c>
      <c r="C21" s="254">
        <v>154</v>
      </c>
      <c r="D21" s="324">
        <f>C21/B21*100</f>
        <v>42.30769230769231</v>
      </c>
      <c r="E21" s="256">
        <v>-25</v>
      </c>
    </row>
    <row r="22" spans="1:5" ht="12">
      <c r="A22" s="323" t="s">
        <v>371</v>
      </c>
      <c r="B22" s="254">
        <v>557</v>
      </c>
      <c r="C22" s="254">
        <v>472</v>
      </c>
      <c r="D22" s="324"/>
      <c r="E22" s="256">
        <v>6</v>
      </c>
    </row>
    <row r="23" spans="1:5" ht="12">
      <c r="A23" s="335" t="s">
        <v>372</v>
      </c>
      <c r="B23" s="270">
        <v>-193</v>
      </c>
      <c r="C23" s="270">
        <v>-318</v>
      </c>
      <c r="D23" s="328"/>
      <c r="E23" s="272">
        <v>-31</v>
      </c>
    </row>
    <row r="24" spans="1:4" ht="12">
      <c r="A24" s="312"/>
      <c r="B24" s="306"/>
      <c r="C24" s="306"/>
      <c r="D24" s="336"/>
    </row>
    <row r="25" ht="10.5">
      <c r="A25" s="312"/>
    </row>
    <row r="26" spans="1:7" s="282" customFormat="1" ht="12">
      <c r="A26" s="312"/>
      <c r="B26" s="230"/>
      <c r="C26" s="230"/>
      <c r="D26" s="230"/>
      <c r="E26" s="230"/>
      <c r="F26" s="230"/>
      <c r="G26" s="230"/>
    </row>
    <row r="27" spans="1:7" s="282" customFormat="1" ht="12">
      <c r="A27" s="337"/>
      <c r="B27" s="230"/>
      <c r="C27" s="230"/>
      <c r="D27" s="230"/>
      <c r="E27" s="230"/>
      <c r="F27" s="230"/>
      <c r="G27" s="230"/>
    </row>
    <row r="28" spans="1:254" s="248" customFormat="1" ht="12.75">
      <c r="A28" s="279" t="s">
        <v>330</v>
      </c>
      <c r="B28" s="279"/>
      <c r="C28" s="280"/>
      <c r="D28" s="338"/>
      <c r="E28" s="281" t="s">
        <v>36</v>
      </c>
      <c r="F28" s="230"/>
      <c r="G28" s="230"/>
      <c r="H28" s="309"/>
      <c r="I28" s="308"/>
      <c r="J28" s="308"/>
      <c r="K28" s="339"/>
      <c r="L28" s="230"/>
      <c r="M28" s="279"/>
      <c r="N28" s="279"/>
      <c r="O28" s="309"/>
      <c r="P28" s="308"/>
      <c r="Q28" s="308"/>
      <c r="R28" s="339"/>
      <c r="S28" s="230"/>
      <c r="T28" s="279"/>
      <c r="U28" s="279"/>
      <c r="V28" s="309"/>
      <c r="W28" s="308"/>
      <c r="X28" s="308"/>
      <c r="Y28" s="339"/>
      <c r="Z28" s="230"/>
      <c r="AA28" s="279"/>
      <c r="AB28" s="279"/>
      <c r="AC28" s="309"/>
      <c r="AD28" s="308"/>
      <c r="AE28" s="308"/>
      <c r="AF28" s="339"/>
      <c r="AG28" s="230"/>
      <c r="AH28" s="279"/>
      <c r="AI28" s="279"/>
      <c r="AJ28" s="309"/>
      <c r="AK28" s="308"/>
      <c r="AL28" s="308"/>
      <c r="AM28" s="339"/>
      <c r="AN28" s="230"/>
      <c r="AO28" s="279"/>
      <c r="AP28" s="279"/>
      <c r="AQ28" s="309"/>
      <c r="AR28" s="308"/>
      <c r="AS28" s="308"/>
      <c r="AT28" s="339"/>
      <c r="AU28" s="230"/>
      <c r="AV28" s="279"/>
      <c r="AW28" s="279"/>
      <c r="AX28" s="309"/>
      <c r="AY28" s="308"/>
      <c r="AZ28" s="308"/>
      <c r="BA28" s="339"/>
      <c r="BB28" s="230"/>
      <c r="BC28" s="279"/>
      <c r="BD28" s="279"/>
      <c r="BE28" s="309"/>
      <c r="BF28" s="308"/>
      <c r="BG28" s="308"/>
      <c r="BH28" s="339"/>
      <c r="BI28" s="230"/>
      <c r="BJ28" s="279"/>
      <c r="BK28" s="279"/>
      <c r="BL28" s="309"/>
      <c r="BM28" s="308"/>
      <c r="BN28" s="308"/>
      <c r="BO28" s="339"/>
      <c r="BP28" s="230"/>
      <c r="BQ28" s="279"/>
      <c r="BR28" s="279"/>
      <c r="BS28" s="309"/>
      <c r="BT28" s="308"/>
      <c r="BU28" s="308"/>
      <c r="BV28" s="339"/>
      <c r="BW28" s="230"/>
      <c r="BX28" s="279"/>
      <c r="BY28" s="279"/>
      <c r="BZ28" s="309"/>
      <c r="CA28" s="308"/>
      <c r="CB28" s="308"/>
      <c r="CC28" s="339"/>
      <c r="CD28" s="230"/>
      <c r="CE28" s="279"/>
      <c r="CF28" s="279"/>
      <c r="CG28" s="309"/>
      <c r="CH28" s="308"/>
      <c r="CI28" s="308"/>
      <c r="CJ28" s="339"/>
      <c r="CK28" s="230"/>
      <c r="CL28" s="279"/>
      <c r="CM28" s="279"/>
      <c r="CN28" s="309"/>
      <c r="CO28" s="308"/>
      <c r="CP28" s="308"/>
      <c r="CQ28" s="339"/>
      <c r="CR28" s="230"/>
      <c r="CS28" s="279"/>
      <c r="CT28" s="279"/>
      <c r="CU28" s="309"/>
      <c r="CV28" s="308"/>
      <c r="CW28" s="308"/>
      <c r="CX28" s="339"/>
      <c r="CY28" s="230"/>
      <c r="CZ28" s="279"/>
      <c r="DA28" s="279"/>
      <c r="DB28" s="309"/>
      <c r="DC28" s="308"/>
      <c r="DD28" s="308"/>
      <c r="DE28" s="339"/>
      <c r="DF28" s="230"/>
      <c r="DG28" s="279"/>
      <c r="DH28" s="279"/>
      <c r="DI28" s="309"/>
      <c r="DJ28" s="308"/>
      <c r="DK28" s="308"/>
      <c r="DL28" s="339"/>
      <c r="DM28" s="230"/>
      <c r="DN28" s="279"/>
      <c r="DO28" s="279"/>
      <c r="DP28" s="309"/>
      <c r="DQ28" s="308"/>
      <c r="DR28" s="308"/>
      <c r="DS28" s="339"/>
      <c r="DT28" s="230"/>
      <c r="DU28" s="279"/>
      <c r="DV28" s="279"/>
      <c r="DW28" s="309"/>
      <c r="DX28" s="308"/>
      <c r="DY28" s="308"/>
      <c r="DZ28" s="339"/>
      <c r="EA28" s="230"/>
      <c r="EB28" s="279"/>
      <c r="EC28" s="279"/>
      <c r="ED28" s="309"/>
      <c r="EE28" s="308"/>
      <c r="EF28" s="308"/>
      <c r="EG28" s="339"/>
      <c r="EH28" s="230"/>
      <c r="EI28" s="279"/>
      <c r="EJ28" s="279"/>
      <c r="EK28" s="309"/>
      <c r="EL28" s="308"/>
      <c r="EM28" s="308"/>
      <c r="EN28" s="339"/>
      <c r="EO28" s="230"/>
      <c r="EP28" s="279"/>
      <c r="EQ28" s="279"/>
      <c r="ER28" s="309"/>
      <c r="ES28" s="308"/>
      <c r="ET28" s="308"/>
      <c r="EU28" s="339"/>
      <c r="EV28" s="230"/>
      <c r="EW28" s="279"/>
      <c r="EX28" s="279"/>
      <c r="EY28" s="309"/>
      <c r="EZ28" s="308"/>
      <c r="FA28" s="308"/>
      <c r="FB28" s="339"/>
      <c r="FC28" s="230"/>
      <c r="FD28" s="279"/>
      <c r="FE28" s="279"/>
      <c r="FF28" s="309"/>
      <c r="FG28" s="308"/>
      <c r="FH28" s="308"/>
      <c r="FI28" s="339"/>
      <c r="FJ28" s="230"/>
      <c r="FK28" s="279"/>
      <c r="FL28" s="279"/>
      <c r="FM28" s="309"/>
      <c r="FN28" s="308"/>
      <c r="FO28" s="308"/>
      <c r="FP28" s="339"/>
      <c r="FQ28" s="230"/>
      <c r="FR28" s="279"/>
      <c r="FS28" s="279"/>
      <c r="FT28" s="309"/>
      <c r="FU28" s="308"/>
      <c r="FV28" s="308"/>
      <c r="FW28" s="339"/>
      <c r="FX28" s="230"/>
      <c r="FY28" s="279"/>
      <c r="FZ28" s="279"/>
      <c r="GA28" s="309"/>
      <c r="GB28" s="308"/>
      <c r="GC28" s="308"/>
      <c r="GD28" s="339"/>
      <c r="GE28" s="230"/>
      <c r="GF28" s="279"/>
      <c r="GG28" s="279"/>
      <c r="GH28" s="309"/>
      <c r="GI28" s="308"/>
      <c r="GJ28" s="308"/>
      <c r="GK28" s="339"/>
      <c r="GL28" s="230"/>
      <c r="GM28" s="279"/>
      <c r="GN28" s="279"/>
      <c r="GO28" s="309"/>
      <c r="GP28" s="308"/>
      <c r="GQ28" s="308"/>
      <c r="GR28" s="339"/>
      <c r="GS28" s="230"/>
      <c r="GT28" s="279"/>
      <c r="GU28" s="279"/>
      <c r="GV28" s="309"/>
      <c r="GW28" s="308"/>
      <c r="GX28" s="308"/>
      <c r="GY28" s="339"/>
      <c r="GZ28" s="230"/>
      <c r="HA28" s="279"/>
      <c r="HB28" s="279"/>
      <c r="HC28" s="309"/>
      <c r="HD28" s="308"/>
      <c r="HE28" s="308"/>
      <c r="HF28" s="339"/>
      <c r="HG28" s="230"/>
      <c r="HH28" s="279"/>
      <c r="HI28" s="279"/>
      <c r="HJ28" s="309"/>
      <c r="HK28" s="308"/>
      <c r="HL28" s="308"/>
      <c r="HM28" s="339"/>
      <c r="HN28" s="230"/>
      <c r="HO28" s="279"/>
      <c r="HP28" s="279"/>
      <c r="HQ28" s="309"/>
      <c r="HR28" s="308"/>
      <c r="HS28" s="308"/>
      <c r="HT28" s="339"/>
      <c r="HU28" s="230"/>
      <c r="HV28" s="279"/>
      <c r="HW28" s="279"/>
      <c r="HX28" s="309"/>
      <c r="HY28" s="308"/>
      <c r="HZ28" s="308"/>
      <c r="IA28" s="339"/>
      <c r="IB28" s="230"/>
      <c r="IC28" s="279"/>
      <c r="ID28" s="279"/>
      <c r="IE28" s="309"/>
      <c r="IF28" s="308"/>
      <c r="IG28" s="308"/>
      <c r="IH28" s="339"/>
      <c r="II28" s="230"/>
      <c r="IJ28" s="279"/>
      <c r="IK28" s="279"/>
      <c r="IL28" s="309"/>
      <c r="IM28" s="308"/>
      <c r="IN28" s="308"/>
      <c r="IO28" s="339"/>
      <c r="IP28" s="230"/>
      <c r="IQ28" s="279"/>
      <c r="IR28" s="279"/>
      <c r="IS28" s="309"/>
      <c r="IT28" s="308"/>
    </row>
    <row r="29" spans="2:253" s="279" customFormat="1" ht="16.5" customHeight="1">
      <c r="B29" s="273"/>
      <c r="C29" s="273"/>
      <c r="D29" s="230"/>
      <c r="E29" s="230"/>
      <c r="F29" s="230"/>
      <c r="G29" s="230"/>
      <c r="H29" s="309"/>
      <c r="I29" s="282"/>
      <c r="J29" s="309"/>
      <c r="K29" s="309"/>
      <c r="M29" s="282"/>
      <c r="O29" s="309"/>
      <c r="P29" s="282"/>
      <c r="Q29" s="309"/>
      <c r="R29" s="309"/>
      <c r="T29" s="282"/>
      <c r="V29" s="309"/>
      <c r="W29" s="282"/>
      <c r="X29" s="309"/>
      <c r="Y29" s="309"/>
      <c r="AA29" s="282"/>
      <c r="AC29" s="309"/>
      <c r="AD29" s="282"/>
      <c r="AE29" s="309"/>
      <c r="AF29" s="309"/>
      <c r="AH29" s="282"/>
      <c r="AJ29" s="309"/>
      <c r="AK29" s="282"/>
      <c r="AL29" s="309"/>
      <c r="AM29" s="309"/>
      <c r="AO29" s="282"/>
      <c r="AQ29" s="309"/>
      <c r="AR29" s="282"/>
      <c r="AS29" s="309"/>
      <c r="AT29" s="309"/>
      <c r="AV29" s="282"/>
      <c r="AX29" s="309"/>
      <c r="AY29" s="282"/>
      <c r="AZ29" s="309"/>
      <c r="BA29" s="309"/>
      <c r="BC29" s="282"/>
      <c r="BE29" s="309"/>
      <c r="BF29" s="282"/>
      <c r="BG29" s="309"/>
      <c r="BH29" s="309"/>
      <c r="BJ29" s="282"/>
      <c r="BL29" s="309"/>
      <c r="BM29" s="282"/>
      <c r="BN29" s="309"/>
      <c r="BO29" s="309"/>
      <c r="BQ29" s="282"/>
      <c r="BS29" s="309"/>
      <c r="BT29" s="282"/>
      <c r="BU29" s="309"/>
      <c r="BV29" s="309"/>
      <c r="BX29" s="282"/>
      <c r="BZ29" s="309"/>
      <c r="CA29" s="282"/>
      <c r="CB29" s="309"/>
      <c r="CC29" s="309"/>
      <c r="CE29" s="282"/>
      <c r="CG29" s="309"/>
      <c r="CH29" s="282"/>
      <c r="CI29" s="309"/>
      <c r="CJ29" s="309"/>
      <c r="CL29" s="282"/>
      <c r="CN29" s="309"/>
      <c r="CO29" s="282"/>
      <c r="CP29" s="309"/>
      <c r="CQ29" s="309"/>
      <c r="CS29" s="282"/>
      <c r="CU29" s="309"/>
      <c r="CV29" s="282"/>
      <c r="CW29" s="309"/>
      <c r="CX29" s="309"/>
      <c r="CZ29" s="282"/>
      <c r="DB29" s="309"/>
      <c r="DC29" s="282"/>
      <c r="DD29" s="309"/>
      <c r="DE29" s="309"/>
      <c r="DG29" s="282"/>
      <c r="DI29" s="309"/>
      <c r="DJ29" s="282"/>
      <c r="DK29" s="309"/>
      <c r="DL29" s="309"/>
      <c r="DN29" s="282"/>
      <c r="DP29" s="309"/>
      <c r="DQ29" s="282"/>
      <c r="DR29" s="309"/>
      <c r="DS29" s="309"/>
      <c r="DU29" s="282"/>
      <c r="DW29" s="309"/>
      <c r="DX29" s="282"/>
      <c r="DY29" s="309"/>
      <c r="DZ29" s="309"/>
      <c r="EB29" s="282"/>
      <c r="ED29" s="309"/>
      <c r="EE29" s="282"/>
      <c r="EF29" s="309"/>
      <c r="EG29" s="309"/>
      <c r="EI29" s="282"/>
      <c r="EK29" s="309"/>
      <c r="EL29" s="282"/>
      <c r="EM29" s="309"/>
      <c r="EN29" s="309"/>
      <c r="EP29" s="282"/>
      <c r="ER29" s="309"/>
      <c r="ES29" s="282"/>
      <c r="ET29" s="309"/>
      <c r="EU29" s="309"/>
      <c r="EW29" s="282"/>
      <c r="EY29" s="309"/>
      <c r="EZ29" s="282"/>
      <c r="FA29" s="309"/>
      <c r="FB29" s="309"/>
      <c r="FD29" s="282"/>
      <c r="FF29" s="309"/>
      <c r="FG29" s="282"/>
      <c r="FH29" s="309"/>
      <c r="FI29" s="309"/>
      <c r="FK29" s="282"/>
      <c r="FM29" s="309"/>
      <c r="FN29" s="282"/>
      <c r="FO29" s="309"/>
      <c r="FP29" s="309"/>
      <c r="FR29" s="282"/>
      <c r="FT29" s="309"/>
      <c r="FU29" s="282"/>
      <c r="FV29" s="309"/>
      <c r="FW29" s="309"/>
      <c r="FY29" s="282"/>
      <c r="GA29" s="309"/>
      <c r="GB29" s="282"/>
      <c r="GC29" s="309"/>
      <c r="GD29" s="309"/>
      <c r="GF29" s="282"/>
      <c r="GH29" s="309"/>
      <c r="GI29" s="282"/>
      <c r="GJ29" s="309"/>
      <c r="GK29" s="309"/>
      <c r="GM29" s="282"/>
      <c r="GO29" s="309"/>
      <c r="GP29" s="282"/>
      <c r="GQ29" s="309"/>
      <c r="GR29" s="309"/>
      <c r="GT29" s="282"/>
      <c r="GV29" s="309"/>
      <c r="GW29" s="282"/>
      <c r="GX29" s="309"/>
      <c r="GY29" s="309"/>
      <c r="HA29" s="282"/>
      <c r="HC29" s="309"/>
      <c r="HD29" s="282"/>
      <c r="HE29" s="309"/>
      <c r="HF29" s="309"/>
      <c r="HH29" s="282"/>
      <c r="HJ29" s="309"/>
      <c r="HK29" s="282"/>
      <c r="HL29" s="309"/>
      <c r="HM29" s="309"/>
      <c r="HO29" s="282"/>
      <c r="HQ29" s="309"/>
      <c r="HR29" s="282"/>
      <c r="HS29" s="309"/>
      <c r="HT29" s="309"/>
      <c r="HV29" s="282"/>
      <c r="HX29" s="309"/>
      <c r="HY29" s="282"/>
      <c r="HZ29" s="309"/>
      <c r="IA29" s="309"/>
      <c r="IC29" s="282"/>
      <c r="IE29" s="309"/>
      <c r="IF29" s="282"/>
      <c r="IG29" s="309"/>
      <c r="IH29" s="309"/>
      <c r="IJ29" s="282"/>
      <c r="IL29" s="309"/>
      <c r="IM29" s="282"/>
      <c r="IN29" s="309"/>
      <c r="IO29" s="309"/>
      <c r="IQ29" s="282"/>
      <c r="IS29" s="309"/>
    </row>
    <row r="30" spans="1:7" s="282" customFormat="1" ht="12.75">
      <c r="A30" s="312"/>
      <c r="B30" s="340"/>
      <c r="C30" s="341"/>
      <c r="D30" s="230"/>
      <c r="E30" s="230"/>
      <c r="F30" s="230"/>
      <c r="G30" s="230"/>
    </row>
    <row r="31" spans="1:7" s="248" customFormat="1" ht="12.75">
      <c r="A31" s="342"/>
      <c r="D31" s="230"/>
      <c r="E31" s="230"/>
      <c r="F31" s="230"/>
      <c r="G31" s="230"/>
    </row>
    <row r="32" spans="1:7" s="248" customFormat="1" ht="12.75">
      <c r="A32" s="331"/>
      <c r="B32" s="331"/>
      <c r="C32" s="331"/>
      <c r="D32" s="230"/>
      <c r="E32" s="230"/>
      <c r="F32" s="230"/>
      <c r="G32" s="230"/>
    </row>
    <row r="40" spans="4:7" ht="10.5">
      <c r="D40" s="230">
        <v>0</v>
      </c>
      <c r="E40" s="230">
        <v>0</v>
      </c>
      <c r="F40" s="230">
        <v>0</v>
      </c>
      <c r="G40" s="230">
        <v>0</v>
      </c>
    </row>
    <row r="41" spans="4:7" ht="10.5">
      <c r="D41" s="230">
        <v>0</v>
      </c>
      <c r="E41" s="230">
        <v>0</v>
      </c>
      <c r="F41" s="230">
        <v>0</v>
      </c>
      <c r="G41" s="230">
        <v>0</v>
      </c>
    </row>
    <row r="42" spans="4:7" ht="10.5">
      <c r="D42" s="230">
        <v>0</v>
      </c>
      <c r="E42" s="230">
        <v>0</v>
      </c>
      <c r="F42" s="230">
        <v>0</v>
      </c>
      <c r="G42" s="230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13.11.98.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Zeros="0" workbookViewId="0" topLeftCell="A34">
      <selection activeCell="D16" sqref="D16"/>
    </sheetView>
  </sheetViews>
  <sheetFormatPr defaultColWidth="9.00390625" defaultRowHeight="12"/>
  <cols>
    <col min="1" max="1" width="18.25390625" style="344" customWidth="1"/>
    <col min="2" max="2" width="8.875" style="230" customWidth="1"/>
    <col min="3" max="3" width="8.375" style="230" customWidth="1"/>
    <col min="4" max="4" width="8.875" style="230" customWidth="1"/>
    <col min="5" max="5" width="10.125" style="230" customWidth="1"/>
    <col min="6" max="6" width="8.00390625" style="230" customWidth="1"/>
    <col min="7" max="7" width="10.625" style="230" customWidth="1"/>
    <col min="8" max="8" width="10.125" style="230" customWidth="1"/>
    <col min="9" max="9" width="9.75390625" style="230" customWidth="1"/>
    <col min="10" max="11" width="8.375" style="230" customWidth="1"/>
    <col min="12" max="14" width="7.625" style="230" customWidth="1"/>
    <col min="15" max="15" width="8.375" style="230" customWidth="1"/>
    <col min="16" max="16" width="9.25390625" style="230" customWidth="1"/>
    <col min="17" max="16384" width="8.00390625" style="230" customWidth="1"/>
  </cols>
  <sheetData>
    <row r="1" spans="1:16" ht="12.75">
      <c r="A1" s="343"/>
      <c r="B1" s="300"/>
      <c r="C1" s="300"/>
      <c r="D1" s="300"/>
      <c r="E1" s="300"/>
      <c r="F1" s="300" t="s">
        <v>396</v>
      </c>
      <c r="G1" s="300"/>
      <c r="H1" s="300"/>
      <c r="I1" s="300"/>
      <c r="J1" s="300"/>
      <c r="K1" s="300"/>
      <c r="L1" s="300"/>
      <c r="M1" s="300"/>
      <c r="N1" s="229"/>
      <c r="O1" s="229"/>
      <c r="P1" s="229" t="s">
        <v>397</v>
      </c>
    </row>
    <row r="2" spans="14:15" ht="12">
      <c r="N2" s="345"/>
      <c r="O2" s="237"/>
    </row>
    <row r="3" spans="1:16" s="300" customFormat="1" ht="12.75">
      <c r="A3" s="343"/>
      <c r="N3" s="229"/>
      <c r="O3" s="229"/>
      <c r="P3" s="229"/>
    </row>
    <row r="4" spans="1:16" s="348" customFormat="1" ht="15.75">
      <c r="A4" s="346" t="s">
        <v>398</v>
      </c>
      <c r="B4" s="346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s="351" customFormat="1" ht="15.75">
      <c r="A5" s="349" t="s">
        <v>292</v>
      </c>
      <c r="B5" s="349"/>
      <c r="C5" s="349"/>
      <c r="D5" s="349"/>
      <c r="E5" s="350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s="351" customFormat="1" ht="15.75">
      <c r="A6" s="349"/>
      <c r="B6" s="349"/>
      <c r="C6" s="349"/>
      <c r="D6" s="349"/>
      <c r="E6" s="350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</row>
    <row r="7" spans="1:16" s="266" customFormat="1" ht="11.25">
      <c r="A7" s="35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 t="s">
        <v>399</v>
      </c>
      <c r="N7" s="243"/>
      <c r="O7" s="242"/>
      <c r="P7" s="243"/>
    </row>
    <row r="8" spans="1:16" s="300" customFormat="1" ht="12.75">
      <c r="A8" s="353"/>
      <c r="B8" s="354" t="s">
        <v>400</v>
      </c>
      <c r="C8" s="354"/>
      <c r="D8" s="354"/>
      <c r="E8" s="355" t="s">
        <v>401</v>
      </c>
      <c r="F8" s="354"/>
      <c r="G8" s="354"/>
      <c r="H8" s="356"/>
      <c r="I8" s="356"/>
      <c r="J8" s="357" t="s">
        <v>402</v>
      </c>
      <c r="K8" s="354"/>
      <c r="L8" s="354"/>
      <c r="M8" s="358"/>
      <c r="N8" s="354"/>
      <c r="O8" s="359"/>
      <c r="P8" s="360"/>
    </row>
    <row r="9" spans="1:16" ht="11.25">
      <c r="A9" s="361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4" t="s">
        <v>403</v>
      </c>
      <c r="M9" s="364"/>
      <c r="N9" s="362"/>
      <c r="O9" s="363"/>
      <c r="P9" s="365"/>
    </row>
    <row r="10" spans="1:16" s="372" customFormat="1" ht="45">
      <c r="A10" s="366" t="s">
        <v>404</v>
      </c>
      <c r="B10" s="367" t="s">
        <v>405</v>
      </c>
      <c r="C10" s="368" t="s">
        <v>406</v>
      </c>
      <c r="D10" s="369" t="s">
        <v>407</v>
      </c>
      <c r="E10" s="369" t="s">
        <v>408</v>
      </c>
      <c r="F10" s="369" t="s">
        <v>409</v>
      </c>
      <c r="G10" s="369" t="s">
        <v>410</v>
      </c>
      <c r="H10" s="369" t="s">
        <v>411</v>
      </c>
      <c r="I10" s="369" t="s">
        <v>412</v>
      </c>
      <c r="J10" s="369" t="s">
        <v>413</v>
      </c>
      <c r="K10" s="369" t="s">
        <v>414</v>
      </c>
      <c r="L10" s="369" t="s">
        <v>415</v>
      </c>
      <c r="M10" s="369" t="s">
        <v>416</v>
      </c>
      <c r="N10" s="369" t="s">
        <v>417</v>
      </c>
      <c r="O10" s="370" t="s">
        <v>418</v>
      </c>
      <c r="P10" s="371" t="s">
        <v>419</v>
      </c>
    </row>
    <row r="11" spans="1:16" s="266" customFormat="1" ht="11.25">
      <c r="A11" s="373">
        <v>1</v>
      </c>
      <c r="B11" s="374">
        <v>2</v>
      </c>
      <c r="C11" s="374">
        <v>3</v>
      </c>
      <c r="D11" s="374">
        <v>4</v>
      </c>
      <c r="E11" s="374">
        <v>5</v>
      </c>
      <c r="F11" s="374">
        <v>6</v>
      </c>
      <c r="G11" s="374">
        <v>7</v>
      </c>
      <c r="H11" s="374">
        <v>8</v>
      </c>
      <c r="I11" s="374">
        <v>9</v>
      </c>
      <c r="J11" s="374">
        <v>10</v>
      </c>
      <c r="K11" s="374">
        <v>11</v>
      </c>
      <c r="L11" s="374">
        <v>12</v>
      </c>
      <c r="M11" s="374">
        <v>13</v>
      </c>
      <c r="N11" s="374">
        <v>14</v>
      </c>
      <c r="O11" s="374">
        <v>15</v>
      </c>
      <c r="P11" s="375">
        <v>16</v>
      </c>
    </row>
    <row r="12" spans="1:16" ht="12.75">
      <c r="A12" s="376" t="s">
        <v>420</v>
      </c>
      <c r="B12" s="377"/>
      <c r="C12" s="377"/>
      <c r="D12" s="377"/>
      <c r="E12" s="377"/>
      <c r="F12" s="377"/>
      <c r="G12" s="377"/>
      <c r="H12" s="377"/>
      <c r="I12" s="377"/>
      <c r="J12" s="377">
        <v>0</v>
      </c>
      <c r="K12" s="377"/>
      <c r="L12" s="377"/>
      <c r="M12" s="377"/>
      <c r="N12" s="377"/>
      <c r="O12" s="377"/>
      <c r="P12" s="378">
        <v>0</v>
      </c>
    </row>
    <row r="13" spans="1:16" ht="12">
      <c r="A13" s="379" t="s">
        <v>421</v>
      </c>
      <c r="B13" s="380">
        <v>87292000</v>
      </c>
      <c r="C13" s="380">
        <v>17395000</v>
      </c>
      <c r="D13" s="380">
        <v>104687000</v>
      </c>
      <c r="E13" s="380">
        <v>97339000</v>
      </c>
      <c r="F13" s="380">
        <v>14885000</v>
      </c>
      <c r="G13" s="380">
        <v>112224000</v>
      </c>
      <c r="H13" s="380">
        <v>-7537000</v>
      </c>
      <c r="I13" s="380">
        <v>7537000</v>
      </c>
      <c r="J13" s="380">
        <v>0</v>
      </c>
      <c r="K13" s="380">
        <v>4795000</v>
      </c>
      <c r="L13" s="380">
        <v>5412000</v>
      </c>
      <c r="M13" s="380">
        <v>617000</v>
      </c>
      <c r="N13" s="380">
        <v>0</v>
      </c>
      <c r="O13" s="380">
        <v>0</v>
      </c>
      <c r="P13" s="381">
        <v>2742000</v>
      </c>
    </row>
    <row r="14" spans="1:16" ht="12">
      <c r="A14" s="382" t="s">
        <v>422</v>
      </c>
      <c r="B14" s="380">
        <v>8609000</v>
      </c>
      <c r="C14" s="380">
        <v>3086000</v>
      </c>
      <c r="D14" s="380">
        <v>11695000</v>
      </c>
      <c r="E14" s="380">
        <v>11208000</v>
      </c>
      <c r="F14" s="380">
        <v>238000</v>
      </c>
      <c r="G14" s="380">
        <v>11446000</v>
      </c>
      <c r="H14" s="380">
        <v>249000</v>
      </c>
      <c r="I14" s="380">
        <v>-249000</v>
      </c>
      <c r="J14" s="380">
        <v>-375000</v>
      </c>
      <c r="K14" s="380">
        <v>-86000</v>
      </c>
      <c r="L14" s="380">
        <v>152000</v>
      </c>
      <c r="M14" s="380">
        <v>238000</v>
      </c>
      <c r="N14" s="380">
        <v>0</v>
      </c>
      <c r="O14" s="380">
        <v>212000</v>
      </c>
      <c r="P14" s="381">
        <v>0</v>
      </c>
    </row>
    <row r="15" spans="1:16" ht="12">
      <c r="A15" s="382" t="s">
        <v>423</v>
      </c>
      <c r="B15" s="380">
        <v>4962000</v>
      </c>
      <c r="C15" s="380">
        <v>1789000</v>
      </c>
      <c r="D15" s="380">
        <v>6751000</v>
      </c>
      <c r="E15" s="380">
        <v>7890000</v>
      </c>
      <c r="F15" s="380">
        <v>38000</v>
      </c>
      <c r="G15" s="380">
        <v>7928000</v>
      </c>
      <c r="H15" s="380">
        <v>-1177000</v>
      </c>
      <c r="I15" s="380">
        <v>1177000</v>
      </c>
      <c r="J15" s="380">
        <v>-599000</v>
      </c>
      <c r="K15" s="380">
        <v>-358000</v>
      </c>
      <c r="L15" s="380">
        <v>160000</v>
      </c>
      <c r="M15" s="380">
        <v>518000</v>
      </c>
      <c r="N15" s="380">
        <v>0</v>
      </c>
      <c r="O15" s="380">
        <v>437000</v>
      </c>
      <c r="P15" s="381">
        <v>1697000</v>
      </c>
    </row>
    <row r="16" spans="1:16" ht="12">
      <c r="A16" s="382" t="s">
        <v>424</v>
      </c>
      <c r="B16" s="380">
        <v>4659000</v>
      </c>
      <c r="C16" s="380">
        <v>1594000</v>
      </c>
      <c r="D16" s="380">
        <v>6253000</v>
      </c>
      <c r="E16" s="380">
        <v>5995000</v>
      </c>
      <c r="F16" s="380">
        <v>7000</v>
      </c>
      <c r="G16" s="380">
        <v>6002000</v>
      </c>
      <c r="H16" s="380">
        <v>251000</v>
      </c>
      <c r="I16" s="380">
        <v>-251000</v>
      </c>
      <c r="J16" s="380">
        <v>-100000</v>
      </c>
      <c r="K16" s="380">
        <v>-151000</v>
      </c>
      <c r="L16" s="380">
        <v>611000</v>
      </c>
      <c r="M16" s="380">
        <v>762000</v>
      </c>
      <c r="N16" s="380">
        <v>0</v>
      </c>
      <c r="O16" s="380">
        <v>0</v>
      </c>
      <c r="P16" s="381">
        <v>0</v>
      </c>
    </row>
    <row r="17" spans="1:16" ht="12">
      <c r="A17" s="382" t="s">
        <v>425</v>
      </c>
      <c r="B17" s="380">
        <v>7018000</v>
      </c>
      <c r="C17" s="380">
        <v>2411000</v>
      </c>
      <c r="D17" s="380">
        <v>9429000</v>
      </c>
      <c r="E17" s="380">
        <v>9324000</v>
      </c>
      <c r="F17" s="380">
        <v>5000</v>
      </c>
      <c r="G17" s="380">
        <v>9330000</v>
      </c>
      <c r="H17" s="380">
        <v>99000</v>
      </c>
      <c r="I17" s="380">
        <v>-99000</v>
      </c>
      <c r="J17" s="380">
        <v>53000</v>
      </c>
      <c r="K17" s="380">
        <v>-89000</v>
      </c>
      <c r="L17" s="380">
        <v>248000</v>
      </c>
      <c r="M17" s="380">
        <v>337000</v>
      </c>
      <c r="N17" s="380">
        <v>0</v>
      </c>
      <c r="O17" s="380">
        <v>-63000</v>
      </c>
      <c r="P17" s="381">
        <v>0</v>
      </c>
    </row>
    <row r="18" spans="1:16" ht="12">
      <c r="A18" s="382" t="s">
        <v>426</v>
      </c>
      <c r="B18" s="380">
        <v>2633000</v>
      </c>
      <c r="C18" s="380">
        <v>1435000</v>
      </c>
      <c r="D18" s="380">
        <v>4068000</v>
      </c>
      <c r="E18" s="380">
        <v>3903000</v>
      </c>
      <c r="F18" s="380">
        <v>3000</v>
      </c>
      <c r="G18" s="380">
        <v>3906000</v>
      </c>
      <c r="H18" s="380">
        <v>162000</v>
      </c>
      <c r="I18" s="380">
        <v>-162000</v>
      </c>
      <c r="J18" s="380">
        <v>-70000</v>
      </c>
      <c r="K18" s="380">
        <v>-92000</v>
      </c>
      <c r="L18" s="380">
        <v>42000</v>
      </c>
      <c r="M18" s="380">
        <v>135000</v>
      </c>
      <c r="N18" s="380">
        <v>0</v>
      </c>
      <c r="O18" s="380">
        <v>0</v>
      </c>
      <c r="P18" s="381">
        <v>0</v>
      </c>
    </row>
    <row r="19" spans="1:16" ht="12">
      <c r="A19" s="382" t="s">
        <v>427</v>
      </c>
      <c r="B19" s="380">
        <v>8475000</v>
      </c>
      <c r="C19" s="380">
        <v>879000</v>
      </c>
      <c r="D19" s="380">
        <v>9354000</v>
      </c>
      <c r="E19" s="380">
        <v>5790000</v>
      </c>
      <c r="F19" s="380">
        <v>2733000</v>
      </c>
      <c r="G19" s="380">
        <v>8523000</v>
      </c>
      <c r="H19" s="380">
        <v>831000</v>
      </c>
      <c r="I19" s="380">
        <v>-831000</v>
      </c>
      <c r="J19" s="380">
        <v>0</v>
      </c>
      <c r="K19" s="380">
        <v>-831000</v>
      </c>
      <c r="L19" s="380">
        <v>56000</v>
      </c>
      <c r="M19" s="380">
        <v>887000</v>
      </c>
      <c r="N19" s="380">
        <v>0</v>
      </c>
      <c r="O19" s="380">
        <v>0</v>
      </c>
      <c r="P19" s="381">
        <v>0</v>
      </c>
    </row>
    <row r="20" spans="1:16" ht="12.75">
      <c r="A20" s="376" t="s">
        <v>428</v>
      </c>
      <c r="B20" s="380">
        <v>123647000</v>
      </c>
      <c r="C20" s="380">
        <f aca="true" t="shared" si="0" ref="C20:P20">SUM(C13:C19)</f>
        <v>28589000</v>
      </c>
      <c r="D20" s="380">
        <f t="shared" si="0"/>
        <v>152237000</v>
      </c>
      <c r="E20" s="380">
        <f t="shared" si="0"/>
        <v>141449000</v>
      </c>
      <c r="F20" s="380">
        <f t="shared" si="0"/>
        <v>17909000</v>
      </c>
      <c r="G20" s="380">
        <f t="shared" si="0"/>
        <v>159359000</v>
      </c>
      <c r="H20" s="380">
        <f t="shared" si="0"/>
        <v>-7122000</v>
      </c>
      <c r="I20" s="380">
        <f t="shared" si="0"/>
        <v>7122000</v>
      </c>
      <c r="J20" s="380">
        <f t="shared" si="0"/>
        <v>-1091000</v>
      </c>
      <c r="K20" s="380">
        <f t="shared" si="0"/>
        <v>3188000</v>
      </c>
      <c r="L20" s="380">
        <f t="shared" si="0"/>
        <v>6681000</v>
      </c>
      <c r="M20" s="380">
        <f t="shared" si="0"/>
        <v>3494000</v>
      </c>
      <c r="N20" s="380">
        <f t="shared" si="0"/>
        <v>0</v>
      </c>
      <c r="O20" s="380">
        <f t="shared" si="0"/>
        <v>586000</v>
      </c>
      <c r="P20" s="381">
        <f t="shared" si="0"/>
        <v>4439000</v>
      </c>
    </row>
    <row r="21" spans="1:16" s="383" customFormat="1" ht="12.75">
      <c r="A21" s="376" t="s">
        <v>429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1"/>
    </row>
    <row r="22" spans="1:16" ht="12">
      <c r="A22" s="382" t="s">
        <v>430</v>
      </c>
      <c r="B22" s="380">
        <v>2669000</v>
      </c>
      <c r="C22" s="380">
        <v>2850000</v>
      </c>
      <c r="D22" s="380">
        <v>5519000</v>
      </c>
      <c r="E22" s="380">
        <v>4752000</v>
      </c>
      <c r="F22" s="380">
        <v>364000</v>
      </c>
      <c r="G22" s="380">
        <v>5116000</v>
      </c>
      <c r="H22" s="380">
        <v>403000</v>
      </c>
      <c r="I22" s="380">
        <v>-403000</v>
      </c>
      <c r="J22" s="380">
        <v>-47000</v>
      </c>
      <c r="K22" s="380">
        <v>-317000</v>
      </c>
      <c r="L22" s="380">
        <v>184000</v>
      </c>
      <c r="M22" s="380">
        <v>501000</v>
      </c>
      <c r="N22" s="380">
        <v>-17000</v>
      </c>
      <c r="O22" s="380">
        <v>0</v>
      </c>
      <c r="P22" s="381">
        <v>-23000</v>
      </c>
    </row>
    <row r="23" spans="1:16" ht="12">
      <c r="A23" s="382" t="s">
        <v>431</v>
      </c>
      <c r="B23" s="380">
        <v>1393000</v>
      </c>
      <c r="C23" s="380">
        <v>1974000</v>
      </c>
      <c r="D23" s="380">
        <v>3367000</v>
      </c>
      <c r="E23" s="380">
        <v>3292000</v>
      </c>
      <c r="F23" s="380">
        <v>49000</v>
      </c>
      <c r="G23" s="380">
        <v>3341000</v>
      </c>
      <c r="H23" s="380">
        <v>26000</v>
      </c>
      <c r="I23" s="380">
        <v>-26000</v>
      </c>
      <c r="J23" s="380">
        <v>23000</v>
      </c>
      <c r="K23" s="380">
        <v>-78000</v>
      </c>
      <c r="L23" s="380">
        <v>118000</v>
      </c>
      <c r="M23" s="380">
        <v>196000</v>
      </c>
      <c r="N23" s="380">
        <v>0</v>
      </c>
      <c r="O23" s="380">
        <v>2000</v>
      </c>
      <c r="P23" s="381">
        <v>27000</v>
      </c>
    </row>
    <row r="24" spans="1:16" ht="12">
      <c r="A24" s="382" t="s">
        <v>432</v>
      </c>
      <c r="B24" s="380">
        <v>1351000</v>
      </c>
      <c r="C24" s="380">
        <v>2420000</v>
      </c>
      <c r="D24" s="380">
        <v>3772000</v>
      </c>
      <c r="E24" s="380">
        <v>3508000</v>
      </c>
      <c r="F24" s="380">
        <v>102000</v>
      </c>
      <c r="G24" s="380">
        <v>3610000</v>
      </c>
      <c r="H24" s="380">
        <v>161000</v>
      </c>
      <c r="I24" s="380">
        <v>-161000</v>
      </c>
      <c r="J24" s="380">
        <v>0</v>
      </c>
      <c r="K24" s="380">
        <v>-162000</v>
      </c>
      <c r="L24" s="380">
        <v>86000</v>
      </c>
      <c r="M24" s="380">
        <v>248000</v>
      </c>
      <c r="N24" s="380">
        <v>0</v>
      </c>
      <c r="O24" s="380">
        <v>0</v>
      </c>
      <c r="P24" s="381">
        <v>0</v>
      </c>
    </row>
    <row r="25" spans="1:16" ht="12">
      <c r="A25" s="382" t="s">
        <v>433</v>
      </c>
      <c r="B25" s="380">
        <v>2882000</v>
      </c>
      <c r="C25" s="380">
        <v>3163000</v>
      </c>
      <c r="D25" s="380">
        <v>6045000</v>
      </c>
      <c r="E25" s="380">
        <v>5830000</v>
      </c>
      <c r="F25" s="380">
        <v>260000</v>
      </c>
      <c r="G25" s="380">
        <v>6090000</v>
      </c>
      <c r="H25" s="380">
        <v>-45000</v>
      </c>
      <c r="I25" s="380">
        <v>45000</v>
      </c>
      <c r="J25" s="380">
        <v>245000</v>
      </c>
      <c r="K25" s="380">
        <v>-253000</v>
      </c>
      <c r="L25" s="380">
        <v>208000</v>
      </c>
      <c r="M25" s="380">
        <v>461000</v>
      </c>
      <c r="N25" s="380">
        <v>0</v>
      </c>
      <c r="O25" s="380">
        <v>0</v>
      </c>
      <c r="P25" s="381">
        <v>53000</v>
      </c>
    </row>
    <row r="26" spans="1:16" ht="12">
      <c r="A26" s="382" t="s">
        <v>434</v>
      </c>
      <c r="B26" s="380">
        <v>3884000</v>
      </c>
      <c r="C26" s="380">
        <v>4430000</v>
      </c>
      <c r="D26" s="380">
        <v>8314000</v>
      </c>
      <c r="E26" s="380">
        <v>7997000</v>
      </c>
      <c r="F26" s="380">
        <v>151000</v>
      </c>
      <c r="G26" s="380">
        <v>8148000</v>
      </c>
      <c r="H26" s="380">
        <v>166000</v>
      </c>
      <c r="I26" s="380">
        <v>-166000</v>
      </c>
      <c r="J26" s="380">
        <v>156000</v>
      </c>
      <c r="K26" s="380">
        <v>-374000</v>
      </c>
      <c r="L26" s="380">
        <v>192000</v>
      </c>
      <c r="M26" s="380">
        <v>567000</v>
      </c>
      <c r="N26" s="380">
        <v>-8000</v>
      </c>
      <c r="O26" s="380">
        <v>0</v>
      </c>
      <c r="P26" s="381">
        <v>61000</v>
      </c>
    </row>
    <row r="27" spans="1:16" ht="12">
      <c r="A27" s="382" t="s">
        <v>435</v>
      </c>
      <c r="B27" s="380">
        <v>2781000</v>
      </c>
      <c r="C27" s="380">
        <v>2841000</v>
      </c>
      <c r="D27" s="380">
        <v>5622000</v>
      </c>
      <c r="E27" s="380">
        <v>5208000</v>
      </c>
      <c r="F27" s="380">
        <v>325000</v>
      </c>
      <c r="G27" s="380">
        <v>5533000</v>
      </c>
      <c r="H27" s="380">
        <v>89000</v>
      </c>
      <c r="I27" s="380">
        <v>-89000</v>
      </c>
      <c r="J27" s="380">
        <v>164000</v>
      </c>
      <c r="K27" s="380">
        <v>-240000</v>
      </c>
      <c r="L27" s="380">
        <v>279000</v>
      </c>
      <c r="M27" s="380">
        <v>519000</v>
      </c>
      <c r="N27" s="380">
        <v>0</v>
      </c>
      <c r="O27" s="380">
        <v>0</v>
      </c>
      <c r="P27" s="381">
        <v>-13000</v>
      </c>
    </row>
    <row r="28" spans="1:16" ht="12">
      <c r="A28" s="382" t="s">
        <v>436</v>
      </c>
      <c r="B28" s="380">
        <v>2642000</v>
      </c>
      <c r="C28" s="380">
        <v>2216000</v>
      </c>
      <c r="D28" s="380">
        <v>4857000</v>
      </c>
      <c r="E28" s="380">
        <v>4631000</v>
      </c>
      <c r="F28" s="380">
        <v>231000</v>
      </c>
      <c r="G28" s="380">
        <v>4862000</v>
      </c>
      <c r="H28" s="380">
        <v>-5000</v>
      </c>
      <c r="I28" s="380">
        <v>5000</v>
      </c>
      <c r="J28" s="380">
        <v>91000</v>
      </c>
      <c r="K28" s="380">
        <v>-83000</v>
      </c>
      <c r="L28" s="380">
        <v>288000</v>
      </c>
      <c r="M28" s="380">
        <v>371000</v>
      </c>
      <c r="N28" s="380">
        <v>0</v>
      </c>
      <c r="O28" s="380">
        <v>0</v>
      </c>
      <c r="P28" s="381">
        <v>-3000</v>
      </c>
    </row>
    <row r="29" spans="1:16" ht="12">
      <c r="A29" s="382" t="s">
        <v>437</v>
      </c>
      <c r="B29" s="380">
        <v>1728000</v>
      </c>
      <c r="C29" s="380">
        <v>1627000</v>
      </c>
      <c r="D29" s="380">
        <v>3354000</v>
      </c>
      <c r="E29" s="380">
        <v>3180000</v>
      </c>
      <c r="F29" s="380">
        <v>91000</v>
      </c>
      <c r="G29" s="380">
        <v>3272000</v>
      </c>
      <c r="H29" s="380">
        <v>82000</v>
      </c>
      <c r="I29" s="380">
        <v>-82000</v>
      </c>
      <c r="J29" s="380">
        <v>-72000</v>
      </c>
      <c r="K29" s="380">
        <v>-105000</v>
      </c>
      <c r="L29" s="380">
        <v>56000</v>
      </c>
      <c r="M29" s="380">
        <v>161000</v>
      </c>
      <c r="N29" s="380">
        <v>0</v>
      </c>
      <c r="O29" s="380">
        <v>0</v>
      </c>
      <c r="P29" s="381">
        <v>94000</v>
      </c>
    </row>
    <row r="30" spans="1:16" ht="12">
      <c r="A30" s="382" t="s">
        <v>438</v>
      </c>
      <c r="B30" s="380">
        <v>2251000</v>
      </c>
      <c r="C30" s="380">
        <v>2147000</v>
      </c>
      <c r="D30" s="380">
        <v>4398000</v>
      </c>
      <c r="E30" s="380">
        <v>4218000</v>
      </c>
      <c r="F30" s="380">
        <v>203000</v>
      </c>
      <c r="G30" s="380">
        <v>4421000</v>
      </c>
      <c r="H30" s="380">
        <v>-23000</v>
      </c>
      <c r="I30" s="380">
        <v>23000</v>
      </c>
      <c r="J30" s="380">
        <v>56000</v>
      </c>
      <c r="K30" s="380">
        <v>-13000</v>
      </c>
      <c r="L30" s="380">
        <v>183000</v>
      </c>
      <c r="M30" s="380">
        <v>196000</v>
      </c>
      <c r="N30" s="380">
        <v>-18000</v>
      </c>
      <c r="O30" s="380">
        <v>-2000</v>
      </c>
      <c r="P30" s="381">
        <v>0</v>
      </c>
    </row>
    <row r="31" spans="1:16" ht="12">
      <c r="A31" s="382" t="s">
        <v>439</v>
      </c>
      <c r="B31" s="380">
        <v>2749000</v>
      </c>
      <c r="C31" s="380">
        <v>3331000</v>
      </c>
      <c r="D31" s="380">
        <v>6080000</v>
      </c>
      <c r="E31" s="380">
        <v>5849000</v>
      </c>
      <c r="F31" s="380">
        <v>122000</v>
      </c>
      <c r="G31" s="380">
        <v>5972000</v>
      </c>
      <c r="H31" s="380">
        <v>108000</v>
      </c>
      <c r="I31" s="380">
        <v>-108000</v>
      </c>
      <c r="J31" s="380">
        <v>122000</v>
      </c>
      <c r="K31" s="380">
        <v>-228000</v>
      </c>
      <c r="L31" s="380">
        <v>201000</v>
      </c>
      <c r="M31" s="380">
        <v>429000</v>
      </c>
      <c r="N31" s="380">
        <v>0</v>
      </c>
      <c r="O31" s="380">
        <v>-6000</v>
      </c>
      <c r="P31" s="381">
        <v>5000</v>
      </c>
    </row>
    <row r="32" spans="1:16" ht="12">
      <c r="A32" s="382" t="s">
        <v>440</v>
      </c>
      <c r="B32" s="380">
        <v>1424000</v>
      </c>
      <c r="C32" s="380">
        <v>2545000</v>
      </c>
      <c r="D32" s="380">
        <v>3969000</v>
      </c>
      <c r="E32" s="380">
        <v>3854000</v>
      </c>
      <c r="F32" s="380">
        <v>10000</v>
      </c>
      <c r="G32" s="380">
        <v>3863000</v>
      </c>
      <c r="H32" s="380">
        <v>106000</v>
      </c>
      <c r="I32" s="380">
        <v>-106000</v>
      </c>
      <c r="J32" s="380">
        <v>176000</v>
      </c>
      <c r="K32" s="380">
        <v>-152000</v>
      </c>
      <c r="L32" s="380">
        <v>158000</v>
      </c>
      <c r="M32" s="380">
        <v>309000</v>
      </c>
      <c r="N32" s="380">
        <v>-136000</v>
      </c>
      <c r="O32" s="380">
        <v>6000</v>
      </c>
      <c r="P32" s="381">
        <v>0</v>
      </c>
    </row>
    <row r="33" spans="1:16" ht="12">
      <c r="A33" s="382" t="s">
        <v>441</v>
      </c>
      <c r="B33" s="380">
        <v>2857000</v>
      </c>
      <c r="C33" s="380">
        <v>2457000</v>
      </c>
      <c r="D33" s="380">
        <v>5314000</v>
      </c>
      <c r="E33" s="380">
        <v>5121000</v>
      </c>
      <c r="F33" s="380">
        <v>126000</v>
      </c>
      <c r="G33" s="380">
        <v>5247000</v>
      </c>
      <c r="H33" s="380">
        <v>66000</v>
      </c>
      <c r="I33" s="380">
        <v>-66000</v>
      </c>
      <c r="J33" s="380">
        <v>65000</v>
      </c>
      <c r="K33" s="380">
        <v>-109000</v>
      </c>
      <c r="L33" s="380">
        <v>129000</v>
      </c>
      <c r="M33" s="380">
        <v>238000</v>
      </c>
      <c r="N33" s="380">
        <v>0</v>
      </c>
      <c r="O33" s="380">
        <v>0</v>
      </c>
      <c r="P33" s="381">
        <v>-22000</v>
      </c>
    </row>
    <row r="34" spans="1:16" ht="12">
      <c r="A34" s="382" t="s">
        <v>442</v>
      </c>
      <c r="B34" s="380">
        <v>2598000</v>
      </c>
      <c r="C34" s="380">
        <v>2866000</v>
      </c>
      <c r="D34" s="380">
        <v>5464000</v>
      </c>
      <c r="E34" s="380">
        <v>5460000</v>
      </c>
      <c r="F34" s="380">
        <v>133000</v>
      </c>
      <c r="G34" s="380">
        <v>5593000</v>
      </c>
      <c r="H34" s="380">
        <v>-129000</v>
      </c>
      <c r="I34" s="380">
        <v>129000</v>
      </c>
      <c r="J34" s="380">
        <v>251000</v>
      </c>
      <c r="K34" s="380">
        <v>-177000</v>
      </c>
      <c r="L34" s="380">
        <v>124000</v>
      </c>
      <c r="M34" s="380">
        <v>301000</v>
      </c>
      <c r="N34" s="380">
        <v>0</v>
      </c>
      <c r="O34" s="380">
        <v>0</v>
      </c>
      <c r="P34" s="381">
        <v>54000</v>
      </c>
    </row>
    <row r="35" spans="1:16" ht="12">
      <c r="A35" s="382" t="s">
        <v>443</v>
      </c>
      <c r="B35" s="380">
        <v>2232000</v>
      </c>
      <c r="C35" s="380">
        <v>2583000</v>
      </c>
      <c r="D35" s="380">
        <v>4815000</v>
      </c>
      <c r="E35" s="380">
        <v>4613000</v>
      </c>
      <c r="F35" s="380">
        <v>308000</v>
      </c>
      <c r="G35" s="380">
        <v>4921000</v>
      </c>
      <c r="H35" s="380">
        <v>-106000</v>
      </c>
      <c r="I35" s="380">
        <v>106000</v>
      </c>
      <c r="J35" s="380">
        <v>369000</v>
      </c>
      <c r="K35" s="380">
        <v>-262000</v>
      </c>
      <c r="L35" s="380">
        <v>164000</v>
      </c>
      <c r="M35" s="380">
        <v>426000</v>
      </c>
      <c r="N35" s="380">
        <v>0</v>
      </c>
      <c r="O35" s="380">
        <v>0</v>
      </c>
      <c r="P35" s="381">
        <v>-1000</v>
      </c>
    </row>
    <row r="36" spans="1:16" ht="12">
      <c r="A36" s="382" t="s">
        <v>444</v>
      </c>
      <c r="B36" s="380">
        <v>1549000</v>
      </c>
      <c r="C36" s="380">
        <v>2474000</v>
      </c>
      <c r="D36" s="380">
        <v>4023000</v>
      </c>
      <c r="E36" s="380">
        <v>3425000</v>
      </c>
      <c r="F36" s="380">
        <v>212000</v>
      </c>
      <c r="G36" s="380">
        <v>3636000</v>
      </c>
      <c r="H36" s="380">
        <v>387000</v>
      </c>
      <c r="I36" s="380">
        <v>-387000</v>
      </c>
      <c r="J36" s="380">
        <v>-106000</v>
      </c>
      <c r="K36" s="380">
        <v>-281000</v>
      </c>
      <c r="L36" s="380">
        <v>145000</v>
      </c>
      <c r="M36" s="380">
        <v>426000</v>
      </c>
      <c r="N36" s="380">
        <v>0</v>
      </c>
      <c r="O36" s="380">
        <v>0</v>
      </c>
      <c r="P36" s="381">
        <v>0</v>
      </c>
    </row>
    <row r="37" spans="1:16" ht="12">
      <c r="A37" s="382" t="s">
        <v>445</v>
      </c>
      <c r="B37" s="380">
        <v>2532000</v>
      </c>
      <c r="C37" s="380">
        <v>3061000</v>
      </c>
      <c r="D37" s="380">
        <v>5594000</v>
      </c>
      <c r="E37" s="380">
        <v>5178000</v>
      </c>
      <c r="F37" s="380">
        <v>220000</v>
      </c>
      <c r="G37" s="380">
        <v>5398000</v>
      </c>
      <c r="H37" s="380">
        <v>196000</v>
      </c>
      <c r="I37" s="380">
        <v>-196000</v>
      </c>
      <c r="J37" s="380">
        <v>47000</v>
      </c>
      <c r="K37" s="380">
        <v>-210000</v>
      </c>
      <c r="L37" s="380">
        <v>201000</v>
      </c>
      <c r="M37" s="380">
        <v>412000</v>
      </c>
      <c r="N37" s="380">
        <v>-33000</v>
      </c>
      <c r="O37" s="380">
        <v>0</v>
      </c>
      <c r="P37" s="381">
        <v>0</v>
      </c>
    </row>
    <row r="38" spans="1:16" ht="12">
      <c r="A38" s="382" t="s">
        <v>446</v>
      </c>
      <c r="B38" s="380">
        <v>4011000</v>
      </c>
      <c r="C38" s="380">
        <v>2890000</v>
      </c>
      <c r="D38" s="380">
        <v>6901000</v>
      </c>
      <c r="E38" s="380">
        <v>8038000</v>
      </c>
      <c r="F38" s="380">
        <v>269000</v>
      </c>
      <c r="G38" s="380">
        <v>8307000</v>
      </c>
      <c r="H38" s="380">
        <v>-1407000</v>
      </c>
      <c r="I38" s="380">
        <v>1407000</v>
      </c>
      <c r="J38" s="380">
        <v>1904000</v>
      </c>
      <c r="K38" s="380">
        <v>-474000</v>
      </c>
      <c r="L38" s="380">
        <v>277000</v>
      </c>
      <c r="M38" s="380">
        <v>752000</v>
      </c>
      <c r="N38" s="380">
        <v>-12000</v>
      </c>
      <c r="O38" s="380">
        <v>0</v>
      </c>
      <c r="P38" s="381">
        <v>-11000</v>
      </c>
    </row>
    <row r="39" spans="1:16" ht="12">
      <c r="A39" s="382" t="s">
        <v>447</v>
      </c>
      <c r="B39" s="380">
        <v>1532000</v>
      </c>
      <c r="C39" s="380">
        <v>2992000</v>
      </c>
      <c r="D39" s="380">
        <v>4523000</v>
      </c>
      <c r="E39" s="380">
        <v>4367000</v>
      </c>
      <c r="F39" s="380">
        <v>94000</v>
      </c>
      <c r="G39" s="380">
        <v>4462000</v>
      </c>
      <c r="H39" s="380">
        <v>62000</v>
      </c>
      <c r="I39" s="380">
        <v>-62000</v>
      </c>
      <c r="J39" s="380">
        <v>428000</v>
      </c>
      <c r="K39" s="380">
        <v>-490000</v>
      </c>
      <c r="L39" s="380">
        <v>143000</v>
      </c>
      <c r="M39" s="380">
        <v>633000</v>
      </c>
      <c r="N39" s="380">
        <v>-2000</v>
      </c>
      <c r="O39" s="380">
        <v>0</v>
      </c>
      <c r="P39" s="381">
        <v>2000</v>
      </c>
    </row>
    <row r="40" spans="1:16" ht="12">
      <c r="A40" s="382" t="s">
        <v>448</v>
      </c>
      <c r="B40" s="380">
        <v>1347000</v>
      </c>
      <c r="C40" s="380">
        <v>3125000</v>
      </c>
      <c r="D40" s="380">
        <v>4472000</v>
      </c>
      <c r="E40" s="380">
        <v>4238000</v>
      </c>
      <c r="F40" s="380">
        <v>152000</v>
      </c>
      <c r="G40" s="380">
        <v>4390000</v>
      </c>
      <c r="H40" s="380">
        <v>82000</v>
      </c>
      <c r="I40" s="380">
        <v>-82000</v>
      </c>
      <c r="J40" s="380">
        <v>30000</v>
      </c>
      <c r="K40" s="380">
        <v>-85000</v>
      </c>
      <c r="L40" s="380">
        <v>173000</v>
      </c>
      <c r="M40" s="380">
        <v>258000</v>
      </c>
      <c r="N40" s="380">
        <v>-27000</v>
      </c>
      <c r="O40" s="380">
        <v>0</v>
      </c>
      <c r="P40" s="381">
        <v>0</v>
      </c>
    </row>
    <row r="41" spans="1:16" ht="12">
      <c r="A41" s="382" t="s">
        <v>449</v>
      </c>
      <c r="B41" s="380">
        <v>14113000</v>
      </c>
      <c r="C41" s="380">
        <v>5300000</v>
      </c>
      <c r="D41" s="380">
        <v>19413000</v>
      </c>
      <c r="E41" s="380">
        <v>16800000</v>
      </c>
      <c r="F41" s="380">
        <v>2131000</v>
      </c>
      <c r="G41" s="380">
        <v>18931000</v>
      </c>
      <c r="H41" s="380">
        <v>482000</v>
      </c>
      <c r="I41" s="380">
        <v>-482000</v>
      </c>
      <c r="J41" s="380">
        <v>228000</v>
      </c>
      <c r="K41" s="380">
        <v>-744000</v>
      </c>
      <c r="L41" s="380">
        <v>787000</v>
      </c>
      <c r="M41" s="380">
        <v>1532000</v>
      </c>
      <c r="N41" s="380">
        <v>38000</v>
      </c>
      <c r="O41" s="380">
        <v>0</v>
      </c>
      <c r="P41" s="381">
        <v>-3000</v>
      </c>
    </row>
    <row r="42" spans="1:16" ht="12">
      <c r="A42" s="382" t="s">
        <v>450</v>
      </c>
      <c r="B42" s="380">
        <v>2589000</v>
      </c>
      <c r="C42" s="380">
        <v>2478000</v>
      </c>
      <c r="D42" s="380">
        <v>5067000</v>
      </c>
      <c r="E42" s="380">
        <v>4751000</v>
      </c>
      <c r="F42" s="380">
        <v>104000</v>
      </c>
      <c r="G42" s="380">
        <v>4855000</v>
      </c>
      <c r="H42" s="380">
        <v>212000</v>
      </c>
      <c r="I42" s="380">
        <v>-212000</v>
      </c>
      <c r="J42" s="380">
        <v>26000</v>
      </c>
      <c r="K42" s="380">
        <v>-190000</v>
      </c>
      <c r="L42" s="380">
        <v>159000</v>
      </c>
      <c r="M42" s="380">
        <v>349000</v>
      </c>
      <c r="N42" s="380">
        <v>0</v>
      </c>
      <c r="O42" s="380">
        <v>0</v>
      </c>
      <c r="P42" s="381">
        <v>-48000</v>
      </c>
    </row>
    <row r="43" spans="1:16" ht="12">
      <c r="A43" s="382" t="s">
        <v>451</v>
      </c>
      <c r="B43" s="380">
        <v>3288000</v>
      </c>
      <c r="C43" s="380">
        <v>3159000</v>
      </c>
      <c r="D43" s="380">
        <v>6446000</v>
      </c>
      <c r="E43" s="380">
        <v>6212000</v>
      </c>
      <c r="F43" s="380">
        <v>173000</v>
      </c>
      <c r="G43" s="380">
        <v>6385000</v>
      </c>
      <c r="H43" s="380">
        <v>61000</v>
      </c>
      <c r="I43" s="380">
        <v>-61000</v>
      </c>
      <c r="J43" s="380">
        <v>187000</v>
      </c>
      <c r="K43" s="380">
        <v>-374000</v>
      </c>
      <c r="L43" s="380">
        <v>158000</v>
      </c>
      <c r="M43" s="380">
        <v>533000</v>
      </c>
      <c r="N43" s="380">
        <v>-34000</v>
      </c>
      <c r="O43" s="380">
        <v>0</v>
      </c>
      <c r="P43" s="381">
        <v>160000</v>
      </c>
    </row>
    <row r="44" spans="1:16" ht="12">
      <c r="A44" s="382" t="s">
        <v>452</v>
      </c>
      <c r="B44" s="380">
        <v>3665000</v>
      </c>
      <c r="C44" s="380">
        <v>4834000</v>
      </c>
      <c r="D44" s="380">
        <v>8499000</v>
      </c>
      <c r="E44" s="380">
        <v>7999000</v>
      </c>
      <c r="F44" s="380">
        <v>330000</v>
      </c>
      <c r="G44" s="380">
        <v>8329000</v>
      </c>
      <c r="H44" s="380">
        <v>169000</v>
      </c>
      <c r="I44" s="380">
        <v>-169000</v>
      </c>
      <c r="J44" s="380">
        <v>436000</v>
      </c>
      <c r="K44" s="380">
        <v>-598000</v>
      </c>
      <c r="L44" s="380">
        <v>258000</v>
      </c>
      <c r="M44" s="380">
        <v>856000</v>
      </c>
      <c r="N44" s="380">
        <v>-16000</v>
      </c>
      <c r="O44" s="380">
        <v>0</v>
      </c>
      <c r="P44" s="381">
        <v>9000</v>
      </c>
    </row>
    <row r="45" spans="1:16" ht="12">
      <c r="A45" s="382" t="s">
        <v>453</v>
      </c>
      <c r="B45" s="380">
        <v>2210000</v>
      </c>
      <c r="C45" s="380">
        <v>2292000</v>
      </c>
      <c r="D45" s="380">
        <v>4503000</v>
      </c>
      <c r="E45" s="380">
        <v>4131000</v>
      </c>
      <c r="F45" s="380">
        <v>154000</v>
      </c>
      <c r="G45" s="380">
        <v>4285000</v>
      </c>
      <c r="H45" s="380">
        <v>217000</v>
      </c>
      <c r="I45" s="380">
        <v>-217000</v>
      </c>
      <c r="J45" s="380">
        <v>83000</v>
      </c>
      <c r="K45" s="380">
        <v>-238000</v>
      </c>
      <c r="L45" s="380">
        <v>166000</v>
      </c>
      <c r="M45" s="380">
        <v>404000</v>
      </c>
      <c r="N45" s="380">
        <v>-31000</v>
      </c>
      <c r="O45" s="380">
        <v>0</v>
      </c>
      <c r="P45" s="381">
        <v>-31000</v>
      </c>
    </row>
    <row r="46" spans="1:16" ht="12">
      <c r="A46" s="382" t="s">
        <v>454</v>
      </c>
      <c r="B46" s="380">
        <v>6946000</v>
      </c>
      <c r="C46" s="380">
        <v>3661000</v>
      </c>
      <c r="D46" s="380">
        <v>10607000</v>
      </c>
      <c r="E46" s="380">
        <v>10125000</v>
      </c>
      <c r="F46" s="380">
        <v>264000</v>
      </c>
      <c r="G46" s="380">
        <v>10389000</v>
      </c>
      <c r="H46" s="380">
        <v>218000</v>
      </c>
      <c r="I46" s="380">
        <v>-218000</v>
      </c>
      <c r="J46" s="380">
        <v>21000</v>
      </c>
      <c r="K46" s="380">
        <v>-190000</v>
      </c>
      <c r="L46" s="380">
        <v>219000</v>
      </c>
      <c r="M46" s="380">
        <v>409000</v>
      </c>
      <c r="N46" s="380">
        <v>-6000</v>
      </c>
      <c r="O46" s="380">
        <v>0</v>
      </c>
      <c r="P46" s="381">
        <v>-44000</v>
      </c>
    </row>
    <row r="47" spans="1:16" ht="12">
      <c r="A47" s="382" t="s">
        <v>455</v>
      </c>
      <c r="B47" s="380">
        <v>1127000</v>
      </c>
      <c r="C47" s="380">
        <v>756000</v>
      </c>
      <c r="D47" s="380">
        <v>1883000</v>
      </c>
      <c r="E47" s="380">
        <v>1777000</v>
      </c>
      <c r="F47" s="380">
        <v>101000</v>
      </c>
      <c r="G47" s="380">
        <v>1878000</v>
      </c>
      <c r="H47" s="380">
        <v>5000</v>
      </c>
      <c r="I47" s="380">
        <v>-5000</v>
      </c>
      <c r="J47" s="380">
        <v>43000</v>
      </c>
      <c r="K47" s="380">
        <v>-53000</v>
      </c>
      <c r="L47" s="380">
        <v>92000</v>
      </c>
      <c r="M47" s="380">
        <v>145000</v>
      </c>
      <c r="N47" s="380">
        <v>5000</v>
      </c>
      <c r="O47" s="380">
        <v>0</v>
      </c>
      <c r="P47" s="381">
        <v>0</v>
      </c>
    </row>
    <row r="48" spans="1:16" ht="12">
      <c r="A48" s="382" t="s">
        <v>456</v>
      </c>
      <c r="B48" s="380">
        <v>78349000</v>
      </c>
      <c r="C48" s="380">
        <v>74471000</v>
      </c>
      <c r="D48" s="380">
        <v>152820000</v>
      </c>
      <c r="E48" s="380">
        <f>SUM(E22:E47)</f>
        <v>144554000</v>
      </c>
      <c r="F48" s="380">
        <v>6681000</v>
      </c>
      <c r="G48" s="380">
        <v>151235000</v>
      </c>
      <c r="H48" s="380">
        <v>1585000</v>
      </c>
      <c r="I48" s="380">
        <v>-1585000</v>
      </c>
      <c r="J48" s="380">
        <f>SUM(J22:J47)</f>
        <v>4926000</v>
      </c>
      <c r="K48" s="380">
        <v>-6481000</v>
      </c>
      <c r="L48" s="380">
        <v>5151000</v>
      </c>
      <c r="M48" s="380">
        <f>SUM(M22:M47)</f>
        <v>11632000</v>
      </c>
      <c r="N48" s="380">
        <v>-296000</v>
      </c>
      <c r="O48" s="380">
        <v>1000</v>
      </c>
      <c r="P48" s="381">
        <f>SUM(P22:P47)</f>
        <v>266000</v>
      </c>
    </row>
    <row r="49" spans="1:16" ht="12.75">
      <c r="A49" s="384" t="s">
        <v>457</v>
      </c>
      <c r="B49" s="385">
        <f>B48+B20</f>
        <v>201996000</v>
      </c>
      <c r="C49" s="385">
        <v>103060000</v>
      </c>
      <c r="D49" s="385">
        <v>305056000</v>
      </c>
      <c r="E49" s="385">
        <v>286002000</v>
      </c>
      <c r="F49" s="385">
        <v>24591000</v>
      </c>
      <c r="G49" s="385">
        <v>310593000</v>
      </c>
      <c r="H49" s="385">
        <f>H48+H20</f>
        <v>-5537000</v>
      </c>
      <c r="I49" s="385">
        <f>I48+I20</f>
        <v>5537000</v>
      </c>
      <c r="J49" s="385">
        <f>J48+J20</f>
        <v>3835000</v>
      </c>
      <c r="K49" s="385">
        <f>K48+K20</f>
        <v>-3293000</v>
      </c>
      <c r="L49" s="385">
        <f>L48+L20</f>
        <v>11832000</v>
      </c>
      <c r="M49" s="385">
        <v>15125000</v>
      </c>
      <c r="N49" s="385">
        <f>N48+N20</f>
        <v>-296000</v>
      </c>
      <c r="O49" s="385">
        <f>O48+O20</f>
        <v>587000</v>
      </c>
      <c r="P49" s="386">
        <v>4704000</v>
      </c>
    </row>
    <row r="50" spans="1:7" s="330" customFormat="1" ht="12">
      <c r="A50" s="387" t="s">
        <v>458</v>
      </c>
      <c r="G50" s="330" t="s">
        <v>245</v>
      </c>
    </row>
    <row r="51" s="330" customFormat="1" ht="12">
      <c r="A51" s="388"/>
    </row>
    <row r="52" spans="1:11" s="330" customFormat="1" ht="12">
      <c r="A52" s="389" t="s">
        <v>330</v>
      </c>
      <c r="B52" s="390"/>
      <c r="C52" s="390"/>
      <c r="D52" s="390"/>
      <c r="E52" s="390"/>
      <c r="F52" s="390"/>
      <c r="G52" s="390"/>
      <c r="H52" s="390" t="s">
        <v>459</v>
      </c>
      <c r="I52" s="390"/>
      <c r="J52" s="390"/>
      <c r="K52" s="390" t="s">
        <v>36</v>
      </c>
    </row>
    <row r="53" s="330" customFormat="1" ht="12">
      <c r="A53" s="388"/>
    </row>
    <row r="54" spans="1:12" s="330" customFormat="1" ht="12">
      <c r="A54" s="391"/>
      <c r="B54" s="391"/>
      <c r="C54" s="282"/>
      <c r="D54" s="282"/>
      <c r="E54" s="282"/>
      <c r="F54" s="282"/>
      <c r="H54" s="392"/>
      <c r="I54" s="392"/>
      <c r="J54" s="392"/>
      <c r="K54" s="392"/>
      <c r="L54" s="392"/>
    </row>
    <row r="55" s="394" customFormat="1" ht="10.5">
      <c r="A55" s="393"/>
    </row>
  </sheetData>
  <printOptions/>
  <pageMargins left="0.27" right="0.1968503937007874" top="0.76" bottom="0.5118110236220472" header="0" footer="0"/>
  <pageSetup horizontalDpi="600" verticalDpi="600" orientation="landscape" paperSize="9" r:id="rId1"/>
  <headerFooter alignWithMargins="0">
    <oddFooter>&amp;L&amp;"RimHelvetica,Roman"&amp;8Valsts kase / Pārskatu departaments
13.11.98.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83"/>
  <sheetViews>
    <sheetView showGridLines="0" showZeros="0" workbookViewId="0" topLeftCell="A25">
      <selection activeCell="D16" sqref="D16"/>
    </sheetView>
  </sheetViews>
  <sheetFormatPr defaultColWidth="9.00390625" defaultRowHeight="12"/>
  <cols>
    <col min="1" max="1" width="20.375" style="344" customWidth="1"/>
    <col min="2" max="3" width="10.625" style="230" customWidth="1"/>
    <col min="4" max="4" width="12.25390625" style="230" customWidth="1"/>
    <col min="5" max="9" width="10.625" style="230" customWidth="1"/>
    <col min="10" max="10" width="11.875" style="230" customWidth="1"/>
    <col min="11" max="12" width="11.00390625" style="230" customWidth="1"/>
    <col min="13" max="16" width="7.125" style="230" customWidth="1"/>
    <col min="17" max="16384" width="8.00390625" style="230" customWidth="1"/>
  </cols>
  <sheetData>
    <row r="1" spans="1:12" s="266" customFormat="1" ht="12.75">
      <c r="A1" s="229" t="s">
        <v>460</v>
      </c>
      <c r="B1" s="229"/>
      <c r="C1" s="229"/>
      <c r="D1" s="229"/>
      <c r="E1" s="228"/>
      <c r="F1" s="229"/>
      <c r="G1" s="229"/>
      <c r="H1" s="229"/>
      <c r="I1" s="229"/>
      <c r="J1" s="229"/>
      <c r="K1" s="243"/>
      <c r="L1" s="395" t="s">
        <v>461</v>
      </c>
    </row>
    <row r="2" spans="1:12" s="266" customFormat="1" ht="12.75">
      <c r="A2" s="229"/>
      <c r="B2" s="229"/>
      <c r="C2" s="229"/>
      <c r="D2" s="229"/>
      <c r="E2" s="228"/>
      <c r="F2" s="229"/>
      <c r="G2" s="229"/>
      <c r="H2" s="229"/>
      <c r="I2" s="229"/>
      <c r="J2" s="229"/>
      <c r="K2" s="243"/>
      <c r="L2" s="395"/>
    </row>
    <row r="3" spans="1:12" s="300" customFormat="1" ht="12.75">
      <c r="A3" s="229"/>
      <c r="B3" s="229"/>
      <c r="C3" s="229"/>
      <c r="D3" s="229"/>
      <c r="E3" s="228"/>
      <c r="F3" s="229"/>
      <c r="G3" s="229"/>
      <c r="H3" s="229"/>
      <c r="I3" s="229"/>
      <c r="J3" s="229"/>
      <c r="K3" s="228"/>
      <c r="L3" s="395"/>
    </row>
    <row r="4" spans="1:16" s="351" customFormat="1" ht="15.75">
      <c r="A4" s="349" t="s">
        <v>462</v>
      </c>
      <c r="B4" s="349"/>
      <c r="C4" s="349"/>
      <c r="D4" s="347"/>
      <c r="E4" s="349"/>
      <c r="F4" s="349"/>
      <c r="G4" s="349"/>
      <c r="H4" s="349"/>
      <c r="I4" s="349"/>
      <c r="J4" s="349"/>
      <c r="K4" s="349"/>
      <c r="L4" s="349"/>
      <c r="M4" s="396"/>
      <c r="N4" s="396"/>
      <c r="O4" s="396"/>
      <c r="P4" s="396"/>
    </row>
    <row r="5" spans="1:16" s="351" customFormat="1" ht="15.75">
      <c r="A5" s="349" t="s">
        <v>463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96"/>
      <c r="N5" s="396"/>
      <c r="O5" s="396"/>
      <c r="P5" s="396"/>
    </row>
    <row r="6" spans="1:16" ht="12.75">
      <c r="A6" s="39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1:16" s="266" customFormat="1" ht="11.25">
      <c r="A7" s="352"/>
      <c r="B7" s="243"/>
      <c r="C7" s="243"/>
      <c r="D7" s="243"/>
      <c r="E7" s="243"/>
      <c r="F7" s="243"/>
      <c r="G7" s="243"/>
      <c r="H7" s="243"/>
      <c r="I7" s="243"/>
      <c r="J7" s="243"/>
      <c r="K7" s="243" t="s">
        <v>464</v>
      </c>
      <c r="L7" s="243"/>
      <c r="N7" s="243"/>
      <c r="O7" s="243"/>
      <c r="P7" s="243"/>
    </row>
    <row r="8" spans="1:16" s="300" customFormat="1" ht="12.75">
      <c r="A8" s="398"/>
      <c r="B8" s="399"/>
      <c r="C8" s="399"/>
      <c r="D8" s="400"/>
      <c r="E8" s="400"/>
      <c r="F8" s="401" t="s">
        <v>465</v>
      </c>
      <c r="G8" s="359"/>
      <c r="H8" s="359"/>
      <c r="I8" s="402"/>
      <c r="J8" s="359"/>
      <c r="K8" s="359"/>
      <c r="L8" s="403"/>
      <c r="N8" s="229"/>
      <c r="O8" s="229"/>
      <c r="P8" s="229"/>
    </row>
    <row r="9" spans="1:12" s="287" customFormat="1" ht="11.25">
      <c r="A9" s="404"/>
      <c r="B9" s="405"/>
      <c r="C9" s="405"/>
      <c r="D9" s="406"/>
      <c r="E9" s="406"/>
      <c r="F9" s="406"/>
      <c r="G9" s="406"/>
      <c r="H9" s="407" t="s">
        <v>403</v>
      </c>
      <c r="I9" s="408"/>
      <c r="J9" s="406"/>
      <c r="K9" s="409"/>
      <c r="L9" s="410"/>
    </row>
    <row r="10" spans="1:16" s="325" customFormat="1" ht="45">
      <c r="A10" s="411" t="s">
        <v>466</v>
      </c>
      <c r="B10" s="412" t="s">
        <v>467</v>
      </c>
      <c r="C10" s="412" t="s">
        <v>468</v>
      </c>
      <c r="D10" s="412" t="s">
        <v>469</v>
      </c>
      <c r="E10" s="412" t="s">
        <v>470</v>
      </c>
      <c r="F10" s="412" t="s">
        <v>413</v>
      </c>
      <c r="G10" s="412" t="s">
        <v>471</v>
      </c>
      <c r="H10" s="412" t="s">
        <v>415</v>
      </c>
      <c r="I10" s="412" t="s">
        <v>416</v>
      </c>
      <c r="J10" s="412" t="s">
        <v>472</v>
      </c>
      <c r="K10" s="412" t="s">
        <v>418</v>
      </c>
      <c r="L10" s="413" t="s">
        <v>473</v>
      </c>
      <c r="M10" s="309"/>
      <c r="N10" s="238"/>
      <c r="O10" s="238"/>
      <c r="P10" s="238"/>
    </row>
    <row r="11" spans="1:16" s="266" customFormat="1" ht="11.25">
      <c r="A11" s="414">
        <v>1</v>
      </c>
      <c r="B11" s="415">
        <v>2</v>
      </c>
      <c r="C11" s="415">
        <v>3</v>
      </c>
      <c r="D11" s="415">
        <v>4</v>
      </c>
      <c r="E11" s="415">
        <v>5</v>
      </c>
      <c r="F11" s="415">
        <v>6</v>
      </c>
      <c r="G11" s="415">
        <v>7</v>
      </c>
      <c r="H11" s="415">
        <v>8</v>
      </c>
      <c r="I11" s="415">
        <v>9</v>
      </c>
      <c r="J11" s="415">
        <v>10</v>
      </c>
      <c r="K11" s="415">
        <v>11</v>
      </c>
      <c r="L11" s="416">
        <v>12</v>
      </c>
      <c r="M11" s="417"/>
      <c r="N11" s="243"/>
      <c r="O11" s="243"/>
      <c r="P11" s="243"/>
    </row>
    <row r="12" spans="1:13" ht="12">
      <c r="A12" s="418" t="s">
        <v>421</v>
      </c>
      <c r="B12" s="380">
        <v>7354000</v>
      </c>
      <c r="C12" s="380">
        <v>5485000</v>
      </c>
      <c r="D12" s="380">
        <v>1869000</v>
      </c>
      <c r="E12" s="380">
        <v>-1869000</v>
      </c>
      <c r="F12" s="380">
        <v>-70000</v>
      </c>
      <c r="G12" s="380">
        <v>-1799000</v>
      </c>
      <c r="H12" s="380">
        <v>1305000</v>
      </c>
      <c r="I12" s="380">
        <v>3104000</v>
      </c>
      <c r="J12" s="380">
        <v>0</v>
      </c>
      <c r="K12" s="380">
        <v>0</v>
      </c>
      <c r="L12" s="381">
        <v>0</v>
      </c>
      <c r="M12" s="419"/>
    </row>
    <row r="13" spans="1:13" ht="12">
      <c r="A13" s="418" t="s">
        <v>422</v>
      </c>
      <c r="B13" s="380">
        <v>964000</v>
      </c>
      <c r="C13" s="380">
        <v>955000</v>
      </c>
      <c r="D13" s="380">
        <v>9000</v>
      </c>
      <c r="E13" s="380">
        <v>-9000</v>
      </c>
      <c r="F13" s="380">
        <v>0</v>
      </c>
      <c r="G13" s="380">
        <v>-9000</v>
      </c>
      <c r="H13" s="380">
        <v>28000</v>
      </c>
      <c r="I13" s="380">
        <v>37000</v>
      </c>
      <c r="J13" s="380">
        <v>0</v>
      </c>
      <c r="K13" s="380">
        <v>0</v>
      </c>
      <c r="L13" s="381">
        <v>0</v>
      </c>
      <c r="M13" s="419"/>
    </row>
    <row r="14" spans="1:13" ht="12">
      <c r="A14" s="418" t="s">
        <v>423</v>
      </c>
      <c r="B14" s="380">
        <v>809000</v>
      </c>
      <c r="C14" s="380">
        <v>685000</v>
      </c>
      <c r="D14" s="380">
        <v>124000</v>
      </c>
      <c r="E14" s="380">
        <v>-124000</v>
      </c>
      <c r="F14" s="380">
        <v>6000</v>
      </c>
      <c r="G14" s="380">
        <v>-124000</v>
      </c>
      <c r="H14" s="380">
        <v>63000</v>
      </c>
      <c r="I14" s="380">
        <v>186000</v>
      </c>
      <c r="J14" s="380"/>
      <c r="K14" s="380">
        <v>0</v>
      </c>
      <c r="L14" s="381">
        <v>0</v>
      </c>
      <c r="M14" s="419">
        <v>0</v>
      </c>
    </row>
    <row r="15" spans="1:13" ht="12">
      <c r="A15" s="418" t="s">
        <v>424</v>
      </c>
      <c r="B15" s="380">
        <v>2305000</v>
      </c>
      <c r="C15" s="380">
        <v>2369000</v>
      </c>
      <c r="D15" s="380">
        <v>-65000</v>
      </c>
      <c r="E15" s="380">
        <v>65000</v>
      </c>
      <c r="F15" s="380"/>
      <c r="G15" s="380">
        <v>59000</v>
      </c>
      <c r="H15" s="380">
        <v>447000</v>
      </c>
      <c r="I15" s="380">
        <v>388000</v>
      </c>
      <c r="J15" s="380"/>
      <c r="K15" s="380">
        <v>0</v>
      </c>
      <c r="L15" s="381">
        <v>0</v>
      </c>
      <c r="M15" s="419">
        <v>0</v>
      </c>
    </row>
    <row r="16" spans="1:13" ht="12">
      <c r="A16" s="418" t="s">
        <v>425</v>
      </c>
      <c r="B16" s="380">
        <v>988000</v>
      </c>
      <c r="C16" s="380">
        <v>907000</v>
      </c>
      <c r="D16" s="380">
        <v>80000</v>
      </c>
      <c r="E16" s="380">
        <v>-80000</v>
      </c>
      <c r="F16" s="380"/>
      <c r="G16" s="380">
        <v>-80000</v>
      </c>
      <c r="H16" s="380">
        <v>119000</v>
      </c>
      <c r="I16" s="380">
        <v>199000</v>
      </c>
      <c r="J16" s="380"/>
      <c r="K16" s="380">
        <v>0</v>
      </c>
      <c r="L16" s="381">
        <v>0</v>
      </c>
      <c r="M16" s="419">
        <v>0</v>
      </c>
    </row>
    <row r="17" spans="1:13" ht="12">
      <c r="A17" s="418" t="s">
        <v>426</v>
      </c>
      <c r="B17" s="380">
        <v>217000</v>
      </c>
      <c r="C17" s="380">
        <v>191000</v>
      </c>
      <c r="D17" s="380">
        <v>26000</v>
      </c>
      <c r="E17" s="380">
        <v>-26000</v>
      </c>
      <c r="F17" s="380"/>
      <c r="G17" s="380">
        <v>-26000</v>
      </c>
      <c r="H17" s="380">
        <v>14000</v>
      </c>
      <c r="I17" s="380">
        <v>40000</v>
      </c>
      <c r="J17" s="380"/>
      <c r="K17" s="380">
        <v>0</v>
      </c>
      <c r="L17" s="381">
        <v>0</v>
      </c>
      <c r="M17" s="419">
        <v>0</v>
      </c>
    </row>
    <row r="18" spans="1:13" ht="12">
      <c r="A18" s="418" t="s">
        <v>427</v>
      </c>
      <c r="B18" s="380">
        <v>313000</v>
      </c>
      <c r="C18" s="380">
        <v>300000</v>
      </c>
      <c r="D18" s="380">
        <v>13000</v>
      </c>
      <c r="E18" s="380">
        <v>-13000</v>
      </c>
      <c r="F18" s="380"/>
      <c r="G18" s="380">
        <v>-13000</v>
      </c>
      <c r="H18" s="380">
        <v>27000</v>
      </c>
      <c r="I18" s="380">
        <v>41000</v>
      </c>
      <c r="J18" s="380"/>
      <c r="K18" s="380">
        <v>0</v>
      </c>
      <c r="L18" s="381">
        <v>0</v>
      </c>
      <c r="M18" s="394">
        <v>0</v>
      </c>
    </row>
    <row r="19" spans="1:16" s="422" customFormat="1" ht="12.75">
      <c r="A19" s="420" t="s">
        <v>428</v>
      </c>
      <c r="B19" s="380">
        <f aca="true" t="shared" si="0" ref="B19:I19">SUM(B12:B18)</f>
        <v>12950000</v>
      </c>
      <c r="C19" s="380">
        <f t="shared" si="0"/>
        <v>10892000</v>
      </c>
      <c r="D19" s="380">
        <f t="shared" si="0"/>
        <v>2056000</v>
      </c>
      <c r="E19" s="380">
        <f t="shared" si="0"/>
        <v>-2056000</v>
      </c>
      <c r="F19" s="380">
        <f t="shared" si="0"/>
        <v>-64000</v>
      </c>
      <c r="G19" s="380">
        <f t="shared" si="0"/>
        <v>-1992000</v>
      </c>
      <c r="H19" s="380">
        <f t="shared" si="0"/>
        <v>2003000</v>
      </c>
      <c r="I19" s="380">
        <f t="shared" si="0"/>
        <v>3995000</v>
      </c>
      <c r="J19" s="380"/>
      <c r="K19" s="380">
        <v>0</v>
      </c>
      <c r="L19" s="381">
        <v>0</v>
      </c>
      <c r="M19" s="421">
        <v>0</v>
      </c>
      <c r="N19" s="421"/>
      <c r="O19" s="421"/>
      <c r="P19" s="421"/>
    </row>
    <row r="20" spans="1:13" ht="12">
      <c r="A20" s="418" t="s">
        <v>430</v>
      </c>
      <c r="B20" s="380">
        <v>529000</v>
      </c>
      <c r="C20" s="380">
        <v>508000</v>
      </c>
      <c r="D20" s="380">
        <v>20000</v>
      </c>
      <c r="E20" s="380">
        <v>-20000</v>
      </c>
      <c r="F20" s="380"/>
      <c r="G20" s="380">
        <v>-20000</v>
      </c>
      <c r="H20" s="380">
        <v>116000</v>
      </c>
      <c r="I20" s="380">
        <v>137000</v>
      </c>
      <c r="J20" s="380"/>
      <c r="K20" s="380">
        <v>0</v>
      </c>
      <c r="L20" s="381">
        <v>0</v>
      </c>
      <c r="M20" s="419">
        <v>0</v>
      </c>
    </row>
    <row r="21" spans="1:13" ht="12">
      <c r="A21" s="418" t="s">
        <v>431</v>
      </c>
      <c r="B21" s="380">
        <v>463000</v>
      </c>
      <c r="C21" s="380">
        <v>392000</v>
      </c>
      <c r="D21" s="380">
        <v>71000</v>
      </c>
      <c r="E21" s="380">
        <v>-71000</v>
      </c>
      <c r="F21" s="380"/>
      <c r="G21" s="380">
        <v>-86000</v>
      </c>
      <c r="H21" s="380">
        <v>125000</v>
      </c>
      <c r="I21" s="380">
        <v>211000</v>
      </c>
      <c r="J21" s="380">
        <v>0</v>
      </c>
      <c r="K21" s="380">
        <v>15000</v>
      </c>
      <c r="L21" s="381">
        <v>0</v>
      </c>
      <c r="M21" s="419"/>
    </row>
    <row r="22" spans="1:13" ht="12">
      <c r="A22" s="418" t="s">
        <v>432</v>
      </c>
      <c r="B22" s="380">
        <v>493000</v>
      </c>
      <c r="C22" s="380">
        <v>466000</v>
      </c>
      <c r="D22" s="380">
        <v>27000</v>
      </c>
      <c r="E22" s="380">
        <v>-27000</v>
      </c>
      <c r="F22" s="380"/>
      <c r="G22" s="380">
        <v>-27000</v>
      </c>
      <c r="H22" s="380">
        <v>142000</v>
      </c>
      <c r="I22" s="380">
        <v>169000</v>
      </c>
      <c r="J22" s="380">
        <v>0</v>
      </c>
      <c r="K22" s="380">
        <v>0</v>
      </c>
      <c r="L22" s="381">
        <v>0</v>
      </c>
      <c r="M22" s="419"/>
    </row>
    <row r="23" spans="1:13" ht="12">
      <c r="A23" s="418" t="s">
        <v>433</v>
      </c>
      <c r="B23" s="380">
        <v>635000</v>
      </c>
      <c r="C23" s="380">
        <v>577000</v>
      </c>
      <c r="D23" s="380">
        <v>58000</v>
      </c>
      <c r="E23" s="380">
        <v>-58000</v>
      </c>
      <c r="F23" s="380"/>
      <c r="G23" s="380">
        <v>-58000</v>
      </c>
      <c r="H23" s="380">
        <v>123000</v>
      </c>
      <c r="I23" s="380">
        <v>180000</v>
      </c>
      <c r="J23" s="380">
        <v>0</v>
      </c>
      <c r="K23" s="380">
        <v>0</v>
      </c>
      <c r="L23" s="381">
        <v>0</v>
      </c>
      <c r="M23" s="419"/>
    </row>
    <row r="24" spans="1:13" ht="12">
      <c r="A24" s="418" t="s">
        <v>434</v>
      </c>
      <c r="B24" s="380">
        <v>830000</v>
      </c>
      <c r="C24" s="380">
        <v>829000</v>
      </c>
      <c r="D24" s="380">
        <v>1000</v>
      </c>
      <c r="E24" s="380">
        <v>-1000</v>
      </c>
      <c r="F24" s="380">
        <v>2000</v>
      </c>
      <c r="G24" s="380">
        <v>-3000</v>
      </c>
      <c r="H24" s="380">
        <v>235000</v>
      </c>
      <c r="I24" s="380">
        <v>238000</v>
      </c>
      <c r="J24" s="380">
        <v>0</v>
      </c>
      <c r="K24" s="380">
        <v>0</v>
      </c>
      <c r="L24" s="381">
        <v>0</v>
      </c>
      <c r="M24" s="419"/>
    </row>
    <row r="25" spans="1:13" ht="12">
      <c r="A25" s="418" t="s">
        <v>435</v>
      </c>
      <c r="B25" s="380">
        <v>785000</v>
      </c>
      <c r="C25" s="380">
        <v>697000</v>
      </c>
      <c r="D25" s="380">
        <v>89000</v>
      </c>
      <c r="E25" s="380">
        <v>-89000</v>
      </c>
      <c r="F25" s="380">
        <v>0</v>
      </c>
      <c r="G25" s="380">
        <v>-89000</v>
      </c>
      <c r="H25" s="380">
        <v>111000</v>
      </c>
      <c r="I25" s="380">
        <v>200000</v>
      </c>
      <c r="J25" s="380">
        <v>0</v>
      </c>
      <c r="K25" s="380">
        <v>0</v>
      </c>
      <c r="L25" s="381">
        <v>0</v>
      </c>
      <c r="M25" s="419"/>
    </row>
    <row r="26" spans="1:13" ht="12">
      <c r="A26" s="418" t="s">
        <v>436</v>
      </c>
      <c r="B26" s="380">
        <v>522000</v>
      </c>
      <c r="C26" s="380">
        <v>417000</v>
      </c>
      <c r="D26" s="380">
        <v>105000</v>
      </c>
      <c r="E26" s="380">
        <v>-105000</v>
      </c>
      <c r="F26" s="380">
        <v>0</v>
      </c>
      <c r="G26" s="380">
        <v>-105000</v>
      </c>
      <c r="H26" s="380">
        <v>74000</v>
      </c>
      <c r="I26" s="380">
        <v>178000</v>
      </c>
      <c r="J26" s="380">
        <v>0</v>
      </c>
      <c r="K26" s="380">
        <v>0</v>
      </c>
      <c r="L26" s="381">
        <v>0</v>
      </c>
      <c r="M26" s="419"/>
    </row>
    <row r="27" spans="1:13" ht="12">
      <c r="A27" s="418" t="s">
        <v>437</v>
      </c>
      <c r="B27" s="380">
        <v>389000</v>
      </c>
      <c r="C27" s="380">
        <v>365000</v>
      </c>
      <c r="D27" s="380">
        <v>24000</v>
      </c>
      <c r="E27" s="380">
        <v>-24000</v>
      </c>
      <c r="F27" s="380">
        <v>0</v>
      </c>
      <c r="G27" s="380">
        <v>-23000</v>
      </c>
      <c r="H27" s="380">
        <v>71000</v>
      </c>
      <c r="I27" s="380">
        <v>93000</v>
      </c>
      <c r="J27" s="380">
        <v>0</v>
      </c>
      <c r="K27" s="380">
        <v>-2000</v>
      </c>
      <c r="L27" s="381">
        <v>0</v>
      </c>
      <c r="M27" s="419"/>
    </row>
    <row r="28" spans="1:13" ht="12">
      <c r="A28" s="418" t="s">
        <v>438</v>
      </c>
      <c r="B28" s="380">
        <v>618000</v>
      </c>
      <c r="C28" s="380">
        <v>537000</v>
      </c>
      <c r="D28" s="380">
        <v>80000</v>
      </c>
      <c r="E28" s="380">
        <v>-80000</v>
      </c>
      <c r="F28" s="380">
        <v>1000</v>
      </c>
      <c r="G28" s="380">
        <v>-34000</v>
      </c>
      <c r="H28" s="380">
        <v>280000</v>
      </c>
      <c r="I28" s="380">
        <v>314000</v>
      </c>
      <c r="J28" s="380">
        <v>-48000</v>
      </c>
      <c r="K28" s="380">
        <v>0</v>
      </c>
      <c r="L28" s="381">
        <v>0</v>
      </c>
      <c r="M28" s="419"/>
    </row>
    <row r="29" spans="1:13" ht="12">
      <c r="A29" s="418" t="s">
        <v>439</v>
      </c>
      <c r="B29" s="380">
        <v>750000</v>
      </c>
      <c r="C29" s="380">
        <v>622000</v>
      </c>
      <c r="D29" s="380">
        <v>128000</v>
      </c>
      <c r="E29" s="380">
        <v>-128000</v>
      </c>
      <c r="F29" s="380">
        <v>0</v>
      </c>
      <c r="G29" s="380">
        <v>-128000</v>
      </c>
      <c r="H29" s="380">
        <v>111000</v>
      </c>
      <c r="I29" s="380">
        <v>239000</v>
      </c>
      <c r="J29" s="380">
        <v>0</v>
      </c>
      <c r="K29" s="380">
        <v>0</v>
      </c>
      <c r="L29" s="381">
        <v>0</v>
      </c>
      <c r="M29" s="419"/>
    </row>
    <row r="30" spans="1:13" ht="12">
      <c r="A30" s="418" t="s">
        <v>440</v>
      </c>
      <c r="B30" s="380">
        <v>734000</v>
      </c>
      <c r="C30" s="380">
        <v>724000</v>
      </c>
      <c r="D30" s="380">
        <v>11000</v>
      </c>
      <c r="E30" s="380">
        <v>-11000</v>
      </c>
      <c r="F30" s="380">
        <v>0</v>
      </c>
      <c r="G30" s="380">
        <v>-11000</v>
      </c>
      <c r="H30" s="380">
        <v>198000</v>
      </c>
      <c r="I30" s="380">
        <v>208000</v>
      </c>
      <c r="J30" s="380">
        <v>0</v>
      </c>
      <c r="K30" s="380">
        <v>0</v>
      </c>
      <c r="L30" s="381">
        <v>0</v>
      </c>
      <c r="M30" s="419"/>
    </row>
    <row r="31" spans="1:13" ht="12">
      <c r="A31" s="418" t="s">
        <v>441</v>
      </c>
      <c r="B31" s="380">
        <v>844000</v>
      </c>
      <c r="C31" s="380">
        <v>776000</v>
      </c>
      <c r="D31" s="380">
        <v>68000</v>
      </c>
      <c r="E31" s="380">
        <v>-68000</v>
      </c>
      <c r="F31" s="380">
        <v>0</v>
      </c>
      <c r="G31" s="380">
        <v>-68000</v>
      </c>
      <c r="H31" s="380">
        <v>126000</v>
      </c>
      <c r="I31" s="380">
        <v>195000</v>
      </c>
      <c r="J31" s="380">
        <v>0</v>
      </c>
      <c r="K31" s="380">
        <v>0</v>
      </c>
      <c r="L31" s="381">
        <v>0</v>
      </c>
      <c r="M31" s="419"/>
    </row>
    <row r="32" spans="1:13" ht="12">
      <c r="A32" s="418" t="s">
        <v>442</v>
      </c>
      <c r="B32" s="380">
        <v>1020000</v>
      </c>
      <c r="C32" s="380">
        <v>934000</v>
      </c>
      <c r="D32" s="380">
        <v>87000</v>
      </c>
      <c r="E32" s="380">
        <v>-87000</v>
      </c>
      <c r="F32" s="380">
        <v>0</v>
      </c>
      <c r="G32" s="380">
        <v>-87000</v>
      </c>
      <c r="H32" s="380">
        <v>134000</v>
      </c>
      <c r="I32" s="380">
        <v>221000</v>
      </c>
      <c r="J32" s="380">
        <v>0</v>
      </c>
      <c r="K32" s="380">
        <v>0</v>
      </c>
      <c r="L32" s="381">
        <v>0</v>
      </c>
      <c r="M32" s="419"/>
    </row>
    <row r="33" spans="1:13" ht="12">
      <c r="A33" s="418" t="s">
        <v>443</v>
      </c>
      <c r="B33" s="380">
        <v>809000</v>
      </c>
      <c r="C33" s="380">
        <v>749000</v>
      </c>
      <c r="D33" s="380">
        <v>60000</v>
      </c>
      <c r="E33" s="380">
        <v>-60000</v>
      </c>
      <c r="F33" s="380">
        <v>0</v>
      </c>
      <c r="G33" s="380">
        <v>-60000</v>
      </c>
      <c r="H33" s="380">
        <v>233000</v>
      </c>
      <c r="I33" s="380">
        <v>294000</v>
      </c>
      <c r="J33" s="380">
        <v>0</v>
      </c>
      <c r="K33" s="380">
        <v>0</v>
      </c>
      <c r="L33" s="381">
        <v>0</v>
      </c>
      <c r="M33" s="419"/>
    </row>
    <row r="34" spans="1:13" ht="12">
      <c r="A34" s="418" t="s">
        <v>444</v>
      </c>
      <c r="B34" s="380">
        <v>645000</v>
      </c>
      <c r="C34" s="380">
        <v>530000</v>
      </c>
      <c r="D34" s="380">
        <v>114000</v>
      </c>
      <c r="E34" s="380">
        <v>-114000</v>
      </c>
      <c r="F34" s="380">
        <v>0</v>
      </c>
      <c r="G34" s="380">
        <v>-114000</v>
      </c>
      <c r="H34" s="380">
        <v>160000</v>
      </c>
      <c r="I34" s="380">
        <v>274000</v>
      </c>
      <c r="J34" s="380">
        <v>0</v>
      </c>
      <c r="K34" s="380">
        <v>0</v>
      </c>
      <c r="L34" s="381">
        <v>0</v>
      </c>
      <c r="M34" s="419"/>
    </row>
    <row r="35" spans="1:13" ht="12">
      <c r="A35" s="418" t="s">
        <v>445</v>
      </c>
      <c r="B35" s="380">
        <v>738000</v>
      </c>
      <c r="C35" s="380">
        <v>635000</v>
      </c>
      <c r="D35" s="380">
        <v>103000</v>
      </c>
      <c r="E35" s="380">
        <v>-103000</v>
      </c>
      <c r="F35" s="380">
        <v>25000</v>
      </c>
      <c r="G35" s="380">
        <v>-129000</v>
      </c>
      <c r="H35" s="380">
        <v>163000</v>
      </c>
      <c r="I35" s="380">
        <v>292000</v>
      </c>
      <c r="J35" s="380">
        <v>0</v>
      </c>
      <c r="K35" s="380">
        <v>0</v>
      </c>
      <c r="L35" s="381">
        <v>0</v>
      </c>
      <c r="M35" s="419"/>
    </row>
    <row r="36" spans="1:13" ht="12">
      <c r="A36" s="418" t="s">
        <v>446</v>
      </c>
      <c r="B36" s="380">
        <v>855000</v>
      </c>
      <c r="C36" s="380">
        <v>790000</v>
      </c>
      <c r="D36" s="380">
        <v>65000</v>
      </c>
      <c r="E36" s="380">
        <v>-65000</v>
      </c>
      <c r="F36" s="380">
        <v>0</v>
      </c>
      <c r="G36" s="380">
        <v>-65000</v>
      </c>
      <c r="H36" s="380">
        <v>260000</v>
      </c>
      <c r="I36" s="380">
        <v>325000</v>
      </c>
      <c r="J36" s="380">
        <v>0</v>
      </c>
      <c r="K36" s="380">
        <v>0</v>
      </c>
      <c r="L36" s="381">
        <v>0</v>
      </c>
      <c r="M36" s="419"/>
    </row>
    <row r="37" spans="1:13" ht="12">
      <c r="A37" s="418" t="s">
        <v>447</v>
      </c>
      <c r="B37" s="380">
        <v>1043000</v>
      </c>
      <c r="C37" s="380">
        <v>1009000</v>
      </c>
      <c r="D37" s="380">
        <v>35000</v>
      </c>
      <c r="E37" s="380">
        <v>-35000</v>
      </c>
      <c r="F37" s="380">
        <v>0</v>
      </c>
      <c r="G37" s="380">
        <v>-35000</v>
      </c>
      <c r="H37" s="380">
        <v>81000</v>
      </c>
      <c r="I37" s="380">
        <v>115000</v>
      </c>
      <c r="J37" s="380">
        <v>0</v>
      </c>
      <c r="K37" s="380">
        <v>0</v>
      </c>
      <c r="L37" s="381">
        <v>0</v>
      </c>
      <c r="M37" s="419"/>
    </row>
    <row r="38" spans="1:13" ht="12">
      <c r="A38" s="418" t="s">
        <v>448</v>
      </c>
      <c r="B38" s="380">
        <v>708000</v>
      </c>
      <c r="C38" s="380">
        <v>641000</v>
      </c>
      <c r="D38" s="380">
        <v>67000</v>
      </c>
      <c r="E38" s="380">
        <v>-67000</v>
      </c>
      <c r="F38" s="380">
        <v>0</v>
      </c>
      <c r="G38" s="380">
        <v>-67000</v>
      </c>
      <c r="H38" s="380">
        <v>142000</v>
      </c>
      <c r="I38" s="380">
        <v>209000</v>
      </c>
      <c r="J38" s="380">
        <v>0</v>
      </c>
      <c r="K38" s="380">
        <v>0</v>
      </c>
      <c r="L38" s="381">
        <v>0</v>
      </c>
      <c r="M38" s="419"/>
    </row>
    <row r="39" spans="1:13" ht="12">
      <c r="A39" s="418" t="s">
        <v>449</v>
      </c>
      <c r="B39" s="380">
        <v>2029000</v>
      </c>
      <c r="C39" s="380">
        <v>2036000</v>
      </c>
      <c r="D39" s="380">
        <v>-7000</v>
      </c>
      <c r="E39" s="380">
        <v>7000</v>
      </c>
      <c r="F39" s="380">
        <v>0</v>
      </c>
      <c r="G39" s="380">
        <v>7000</v>
      </c>
      <c r="H39" s="380">
        <v>554000</v>
      </c>
      <c r="I39" s="380">
        <v>546000</v>
      </c>
      <c r="J39" s="380">
        <v>0</v>
      </c>
      <c r="K39" s="380">
        <v>0</v>
      </c>
      <c r="L39" s="381">
        <v>0</v>
      </c>
      <c r="M39" s="419"/>
    </row>
    <row r="40" spans="1:13" ht="12">
      <c r="A40" s="418" t="s">
        <v>450</v>
      </c>
      <c r="B40" s="380">
        <v>486000</v>
      </c>
      <c r="C40" s="380">
        <v>378000</v>
      </c>
      <c r="D40" s="380">
        <v>107000</v>
      </c>
      <c r="E40" s="380">
        <v>-107000</v>
      </c>
      <c r="F40" s="380">
        <v>1000</v>
      </c>
      <c r="G40" s="380">
        <v>-108000</v>
      </c>
      <c r="H40" s="380">
        <v>159000</v>
      </c>
      <c r="I40" s="380">
        <v>267000</v>
      </c>
      <c r="J40" s="380">
        <v>0</v>
      </c>
      <c r="K40" s="380">
        <v>0</v>
      </c>
      <c r="L40" s="381">
        <v>0</v>
      </c>
      <c r="M40" s="419"/>
    </row>
    <row r="41" spans="1:13" ht="12">
      <c r="A41" s="418" t="s">
        <v>451</v>
      </c>
      <c r="B41" s="380">
        <v>773000</v>
      </c>
      <c r="C41" s="380">
        <v>705000</v>
      </c>
      <c r="D41" s="380">
        <v>68000</v>
      </c>
      <c r="E41" s="380">
        <v>-68000</v>
      </c>
      <c r="F41" s="380">
        <v>0</v>
      </c>
      <c r="G41" s="380">
        <v>-68000</v>
      </c>
      <c r="H41" s="380">
        <v>139000</v>
      </c>
      <c r="I41" s="380">
        <v>207000</v>
      </c>
      <c r="J41" s="380">
        <v>0</v>
      </c>
      <c r="K41" s="380">
        <v>0</v>
      </c>
      <c r="L41" s="381">
        <v>0</v>
      </c>
      <c r="M41" s="419"/>
    </row>
    <row r="42" spans="1:13" ht="12">
      <c r="A42" s="418" t="s">
        <v>452</v>
      </c>
      <c r="B42" s="380">
        <v>694000</v>
      </c>
      <c r="C42" s="380">
        <v>682000</v>
      </c>
      <c r="D42" s="380">
        <v>13000</v>
      </c>
      <c r="E42" s="380">
        <v>-13000</v>
      </c>
      <c r="F42" s="380">
        <v>6000</v>
      </c>
      <c r="G42" s="380">
        <v>-22000</v>
      </c>
      <c r="H42" s="380">
        <v>163000</v>
      </c>
      <c r="I42" s="380">
        <v>184000</v>
      </c>
      <c r="J42" s="380">
        <v>0</v>
      </c>
      <c r="K42" s="380">
        <v>3000</v>
      </c>
      <c r="L42" s="381">
        <v>0</v>
      </c>
      <c r="M42" s="419"/>
    </row>
    <row r="43" spans="1:13" ht="12">
      <c r="A43" s="418" t="s">
        <v>453</v>
      </c>
      <c r="B43" s="380">
        <v>466000</v>
      </c>
      <c r="C43" s="380">
        <v>407000</v>
      </c>
      <c r="D43" s="380">
        <v>59000</v>
      </c>
      <c r="E43" s="380">
        <v>-59000</v>
      </c>
      <c r="F43" s="380">
        <v>0</v>
      </c>
      <c r="G43" s="380">
        <v>-59000</v>
      </c>
      <c r="H43" s="380">
        <v>93000</v>
      </c>
      <c r="I43" s="380">
        <v>152000</v>
      </c>
      <c r="J43" s="380">
        <v>0</v>
      </c>
      <c r="K43" s="380">
        <v>0</v>
      </c>
      <c r="L43" s="381">
        <v>0</v>
      </c>
      <c r="M43" s="419"/>
    </row>
    <row r="44" spans="1:13" ht="12">
      <c r="A44" s="418" t="s">
        <v>454</v>
      </c>
      <c r="B44" s="380">
        <v>626000</v>
      </c>
      <c r="C44" s="380">
        <v>514000</v>
      </c>
      <c r="D44" s="380">
        <v>112000</v>
      </c>
      <c r="E44" s="380">
        <v>-112000</v>
      </c>
      <c r="F44" s="380">
        <v>0</v>
      </c>
      <c r="G44" s="380">
        <v>-112000</v>
      </c>
      <c r="H44" s="380">
        <v>181000</v>
      </c>
      <c r="I44" s="380">
        <v>293000</v>
      </c>
      <c r="J44" s="380">
        <v>0</v>
      </c>
      <c r="K44" s="380">
        <v>0</v>
      </c>
      <c r="L44" s="381">
        <v>0</v>
      </c>
      <c r="M44" s="419"/>
    </row>
    <row r="45" spans="1:13" ht="12">
      <c r="A45" s="418" t="s">
        <v>455</v>
      </c>
      <c r="B45" s="380">
        <v>612000</v>
      </c>
      <c r="C45" s="380">
        <v>580000</v>
      </c>
      <c r="D45" s="380">
        <v>32000</v>
      </c>
      <c r="E45" s="380">
        <v>-32000</v>
      </c>
      <c r="F45" s="380">
        <v>0</v>
      </c>
      <c r="G45" s="380">
        <v>-32000</v>
      </c>
      <c r="H45" s="380">
        <v>222000</v>
      </c>
      <c r="I45" s="380">
        <v>254000</v>
      </c>
      <c r="J45" s="380">
        <v>0</v>
      </c>
      <c r="K45" s="380">
        <v>0</v>
      </c>
      <c r="L45" s="381">
        <v>0</v>
      </c>
      <c r="M45" s="419"/>
    </row>
    <row r="46" spans="1:12" ht="12.75">
      <c r="A46" s="420" t="s">
        <v>456</v>
      </c>
      <c r="B46" s="380">
        <f>SUM(B20:B45)</f>
        <v>19096000</v>
      </c>
      <c r="C46" s="380">
        <f>SUM(C20:C45)</f>
        <v>17500000</v>
      </c>
      <c r="D46" s="380">
        <f>SUM(D20:D45)</f>
        <v>1597000</v>
      </c>
      <c r="E46" s="380">
        <f>SUM(E20:E45)</f>
        <v>-1597000</v>
      </c>
      <c r="F46" s="380">
        <f>SUM(F20:F45)</f>
        <v>35000</v>
      </c>
      <c r="G46" s="380">
        <v>-1601000</v>
      </c>
      <c r="H46" s="380">
        <v>4393000</v>
      </c>
      <c r="I46" s="380">
        <v>5994000</v>
      </c>
      <c r="J46" s="380">
        <f>SUM(J20:J45)</f>
        <v>-48000</v>
      </c>
      <c r="K46" s="380">
        <f>SUM(K20:K45)</f>
        <v>16000</v>
      </c>
      <c r="L46" s="381">
        <f>SUM(L21:L45)</f>
        <v>0</v>
      </c>
    </row>
    <row r="47" spans="1:12" ht="12.75">
      <c r="A47" s="423" t="s">
        <v>457</v>
      </c>
      <c r="B47" s="385">
        <v>32045000</v>
      </c>
      <c r="C47" s="385">
        <f>SUM(C46,C19)</f>
        <v>28392000</v>
      </c>
      <c r="D47" s="385">
        <f>SUM(D46,D19)</f>
        <v>3653000</v>
      </c>
      <c r="E47" s="385">
        <f>SUM(E46,E19)</f>
        <v>-3653000</v>
      </c>
      <c r="F47" s="385">
        <v>-28000</v>
      </c>
      <c r="G47" s="385">
        <f aca="true" t="shared" si="1" ref="G47:L47">SUM(G46,G19)</f>
        <v>-3593000</v>
      </c>
      <c r="H47" s="385">
        <f t="shared" si="1"/>
        <v>6396000</v>
      </c>
      <c r="I47" s="385">
        <f t="shared" si="1"/>
        <v>9989000</v>
      </c>
      <c r="J47" s="385">
        <f t="shared" si="1"/>
        <v>-48000</v>
      </c>
      <c r="K47" s="385">
        <f t="shared" si="1"/>
        <v>16000</v>
      </c>
      <c r="L47" s="386">
        <f t="shared" si="1"/>
        <v>0</v>
      </c>
    </row>
    <row r="53" spans="1:9" s="394" customFormat="1" ht="12.75">
      <c r="A53" s="388" t="s">
        <v>330</v>
      </c>
      <c r="B53" s="424"/>
      <c r="C53" s="230"/>
      <c r="D53" s="260"/>
      <c r="E53" s="260"/>
      <c r="G53" s="425" t="s">
        <v>459</v>
      </c>
      <c r="I53" s="390" t="s">
        <v>36</v>
      </c>
    </row>
    <row r="54" spans="1:16" s="330" customFormat="1" ht="12">
      <c r="A54" s="426"/>
      <c r="B54" s="306"/>
      <c r="C54" s="282"/>
      <c r="D54" s="306"/>
      <c r="E54" s="306"/>
      <c r="F54" s="306"/>
      <c r="G54" s="282"/>
      <c r="H54" s="392"/>
      <c r="I54" s="306"/>
      <c r="J54" s="306"/>
      <c r="K54" s="306"/>
      <c r="L54" s="306"/>
      <c r="M54" s="306"/>
      <c r="N54" s="306"/>
      <c r="O54" s="306"/>
      <c r="P54" s="306"/>
    </row>
    <row r="55" spans="1:8" s="430" customFormat="1" ht="11.25">
      <c r="A55" s="427"/>
      <c r="B55" s="428"/>
      <c r="C55" s="230"/>
      <c r="D55" s="429"/>
      <c r="E55" s="230"/>
      <c r="F55" s="429"/>
      <c r="G55" s="429"/>
      <c r="H55" s="230"/>
    </row>
    <row r="56" spans="1:9" s="394" customFormat="1" ht="12.75">
      <c r="A56" s="388"/>
      <c r="B56" s="424"/>
      <c r="C56" s="230"/>
      <c r="D56" s="260"/>
      <c r="E56" s="260"/>
      <c r="G56" s="425"/>
      <c r="I56" s="330"/>
    </row>
    <row r="57" spans="1:16" s="330" customFormat="1" ht="12">
      <c r="A57" s="426"/>
      <c r="B57" s="306"/>
      <c r="C57" s="282"/>
      <c r="D57" s="306"/>
      <c r="E57" s="306"/>
      <c r="F57" s="306"/>
      <c r="G57" s="282"/>
      <c r="H57" s="392"/>
      <c r="I57" s="306"/>
      <c r="J57" s="306"/>
      <c r="K57" s="306"/>
      <c r="L57" s="306"/>
      <c r="M57" s="306"/>
      <c r="N57" s="306"/>
      <c r="O57" s="306"/>
      <c r="P57" s="306"/>
    </row>
    <row r="58" spans="1:13" s="394" customFormat="1" ht="10.5">
      <c r="A58" s="393"/>
      <c r="M58" s="394">
        <v>0</v>
      </c>
    </row>
    <row r="59" spans="1:13" s="394" customFormat="1" ht="10.5">
      <c r="A59" s="393"/>
      <c r="B59" s="230"/>
      <c r="C59" s="230"/>
      <c r="D59" s="230"/>
      <c r="E59" s="230"/>
      <c r="F59" s="230"/>
      <c r="M59" s="394">
        <v>0</v>
      </c>
    </row>
    <row r="60" ht="10.5">
      <c r="M60" s="230">
        <v>0</v>
      </c>
    </row>
    <row r="61" ht="10.5">
      <c r="M61" s="230">
        <v>0</v>
      </c>
    </row>
    <row r="62" ht="10.5">
      <c r="M62" s="230">
        <v>0</v>
      </c>
    </row>
    <row r="63" ht="10.5">
      <c r="M63" s="230">
        <v>0</v>
      </c>
    </row>
    <row r="64" ht="10.5">
      <c r="M64" s="230">
        <v>0</v>
      </c>
    </row>
    <row r="65" ht="10.5">
      <c r="M65" s="230">
        <v>0</v>
      </c>
    </row>
    <row r="66" ht="10.5">
      <c r="M66" s="230">
        <v>0</v>
      </c>
    </row>
    <row r="67" ht="10.5">
      <c r="M67" s="230">
        <v>0</v>
      </c>
    </row>
    <row r="68" ht="10.5">
      <c r="M68" s="230">
        <v>0</v>
      </c>
    </row>
    <row r="69" ht="10.5">
      <c r="M69" s="230">
        <v>0</v>
      </c>
    </row>
    <row r="70" ht="10.5">
      <c r="M70" s="230">
        <v>0</v>
      </c>
    </row>
    <row r="71" ht="10.5">
      <c r="M71" s="230">
        <v>0</v>
      </c>
    </row>
    <row r="72" ht="10.5">
      <c r="M72" s="230">
        <v>0</v>
      </c>
    </row>
    <row r="73" ht="10.5">
      <c r="M73" s="230">
        <v>0</v>
      </c>
    </row>
    <row r="74" ht="10.5">
      <c r="M74" s="230">
        <v>0</v>
      </c>
    </row>
    <row r="75" ht="10.5">
      <c r="M75" s="230">
        <v>0</v>
      </c>
    </row>
    <row r="76" ht="10.5">
      <c r="M76" s="230">
        <v>0</v>
      </c>
    </row>
    <row r="77" ht="10.5">
      <c r="M77" s="230">
        <v>0</v>
      </c>
    </row>
    <row r="78" ht="10.5">
      <c r="M78" s="230">
        <v>0</v>
      </c>
    </row>
    <row r="79" ht="10.5">
      <c r="M79" s="230">
        <v>0</v>
      </c>
    </row>
    <row r="80" ht="10.5">
      <c r="M80" s="230">
        <v>0</v>
      </c>
    </row>
    <row r="81" ht="10.5">
      <c r="M81" s="230">
        <v>0</v>
      </c>
    </row>
    <row r="82" ht="10.5">
      <c r="M82" s="230">
        <v>0</v>
      </c>
    </row>
    <row r="83" ht="10.5">
      <c r="M83" s="230">
        <v>0</v>
      </c>
    </row>
  </sheetData>
  <printOptions/>
  <pageMargins left="0.96" right="0.2362204724409449" top="0.78" bottom="0.5118110236220472" header="0.18" footer="0"/>
  <pageSetup horizontalDpi="600" verticalDpi="600" orientation="landscape" paperSize="9" r:id="rId1"/>
  <headerFooter alignWithMargins="0">
    <oddFooter>&amp;L&amp;"RimHelvetica,Roman"&amp;8Valsts kase / Pārskatu departaments
13.11.98.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8">
      <selection activeCell="D16" sqref="D16"/>
    </sheetView>
  </sheetViews>
  <sheetFormatPr defaultColWidth="9.00390625" defaultRowHeight="12"/>
  <cols>
    <col min="1" max="1" width="59.00390625" style="230" customWidth="1"/>
    <col min="2" max="2" width="19.125" style="230" customWidth="1"/>
    <col min="3" max="16384" width="8.00390625" style="230" customWidth="1"/>
  </cols>
  <sheetData>
    <row r="1" spans="1:2" s="431" customFormat="1" ht="12.75">
      <c r="A1" s="300" t="s">
        <v>474</v>
      </c>
      <c r="B1" s="300" t="s">
        <v>475</v>
      </c>
    </row>
    <row r="2" spans="1:2" s="431" customFormat="1" ht="12.75">
      <c r="A2" s="300"/>
      <c r="B2" s="300"/>
    </row>
    <row r="3" s="432" customFormat="1" ht="12"/>
    <row r="4" s="432" customFormat="1" ht="15.75">
      <c r="A4" s="351" t="s">
        <v>476</v>
      </c>
    </row>
    <row r="5" s="432" customFormat="1" ht="15.75">
      <c r="A5" s="433" t="s">
        <v>477</v>
      </c>
    </row>
    <row r="6" spans="1:2" s="432" customFormat="1" ht="12">
      <c r="A6" s="434"/>
      <c r="B6" s="435"/>
    </row>
    <row r="7" spans="1:2" s="432" customFormat="1" ht="12">
      <c r="A7" s="436"/>
      <c r="B7" s="437" t="s">
        <v>478</v>
      </c>
    </row>
    <row r="8" spans="1:2" s="432" customFormat="1" ht="12">
      <c r="A8" s="438" t="s">
        <v>260</v>
      </c>
      <c r="B8" s="439" t="s">
        <v>479</v>
      </c>
    </row>
    <row r="9" spans="1:3" s="440" customFormat="1" ht="12">
      <c r="A9" s="438">
        <v>1</v>
      </c>
      <c r="B9" s="439">
        <v>2</v>
      </c>
      <c r="C9" s="432"/>
    </row>
    <row r="10" spans="1:3" s="440" customFormat="1" ht="23.25" customHeight="1">
      <c r="A10" s="441" t="s">
        <v>480</v>
      </c>
      <c r="B10" s="442">
        <f>SUM(B11:B15)</f>
        <v>22868667</v>
      </c>
      <c r="C10" s="432"/>
    </row>
    <row r="11" spans="1:3" s="440" customFormat="1" ht="23.25" customHeight="1">
      <c r="A11" s="443" t="s">
        <v>481</v>
      </c>
      <c r="B11" s="442">
        <v>167518</v>
      </c>
      <c r="C11" s="432"/>
    </row>
    <row r="12" spans="1:3" s="440" customFormat="1" ht="12.75">
      <c r="A12" s="444" t="s">
        <v>482</v>
      </c>
      <c r="B12" s="442">
        <v>2099508</v>
      </c>
      <c r="C12" s="432"/>
    </row>
    <row r="13" spans="1:3" s="440" customFormat="1" ht="12.75">
      <c r="A13" s="444" t="s">
        <v>483</v>
      </c>
      <c r="B13" s="442">
        <v>100000</v>
      </c>
      <c r="C13" s="432"/>
    </row>
    <row r="14" spans="1:3" s="440" customFormat="1" ht="12.75">
      <c r="A14" s="444" t="s">
        <v>484</v>
      </c>
      <c r="B14" s="442">
        <v>20501235</v>
      </c>
      <c r="C14" s="432"/>
    </row>
    <row r="15" spans="1:3" s="440" customFormat="1" ht="12.75">
      <c r="A15" s="444" t="s">
        <v>485</v>
      </c>
      <c r="B15" s="442">
        <v>406</v>
      </c>
      <c r="C15" s="432"/>
    </row>
    <row r="16" spans="1:3" s="440" customFormat="1" ht="23.25" customHeight="1">
      <c r="A16" s="441" t="s">
        <v>486</v>
      </c>
      <c r="B16" s="442">
        <f>SUM(B17+B18+B19)</f>
        <v>22734136</v>
      </c>
      <c r="C16" s="432"/>
    </row>
    <row r="17" spans="1:3" s="440" customFormat="1" ht="12.75">
      <c r="A17" s="444" t="s">
        <v>487</v>
      </c>
      <c r="B17" s="442">
        <v>22576620</v>
      </c>
      <c r="C17" s="432"/>
    </row>
    <row r="18" spans="1:3" s="440" customFormat="1" ht="12.75">
      <c r="A18" s="444" t="s">
        <v>488</v>
      </c>
      <c r="B18" s="442"/>
      <c r="C18" s="432"/>
    </row>
    <row r="19" spans="1:3" s="440" customFormat="1" ht="12.75">
      <c r="A19" s="444" t="s">
        <v>489</v>
      </c>
      <c r="B19" s="442">
        <v>157516</v>
      </c>
      <c r="C19" s="432"/>
    </row>
    <row r="20" spans="1:3" s="440" customFormat="1" ht="23.25" customHeight="1">
      <c r="A20" s="441" t="s">
        <v>490</v>
      </c>
      <c r="B20" s="442">
        <f>SUM(B10-B16)</f>
        <v>134531</v>
      </c>
      <c r="C20" s="432"/>
    </row>
    <row r="21" spans="1:3" s="440" customFormat="1" ht="12.75">
      <c r="A21" s="445" t="s">
        <v>491</v>
      </c>
      <c r="B21" s="446">
        <v>124529</v>
      </c>
      <c r="C21" s="432"/>
    </row>
    <row r="22" spans="1:3" s="448" customFormat="1" ht="12.75">
      <c r="A22" s="447"/>
      <c r="B22" s="447"/>
      <c r="C22" s="432"/>
    </row>
    <row r="23" spans="1:3" s="448" customFormat="1" ht="12.75">
      <c r="A23" s="447"/>
      <c r="B23" s="447"/>
      <c r="C23" s="432"/>
    </row>
    <row r="24" spans="1:3" s="448" customFormat="1" ht="12.75">
      <c r="A24" s="447"/>
      <c r="B24" s="447"/>
      <c r="C24" s="432"/>
    </row>
    <row r="25" spans="1:3" s="448" customFormat="1" ht="12.75">
      <c r="A25" s="447"/>
      <c r="B25" s="447"/>
      <c r="C25" s="432"/>
    </row>
    <row r="26" spans="1:2" s="447" customFormat="1" ht="12.75">
      <c r="A26" s="447" t="s">
        <v>492</v>
      </c>
      <c r="B26" s="449" t="s">
        <v>36</v>
      </c>
    </row>
    <row r="27" spans="1:7" s="447" customFormat="1" ht="12.75">
      <c r="A27" s="282"/>
      <c r="G27" s="447" t="s">
        <v>459</v>
      </c>
    </row>
    <row r="28" spans="1:2" s="432" customFormat="1" ht="12">
      <c r="A28" s="282"/>
      <c r="B28" s="282"/>
    </row>
    <row r="29" spans="1:2" s="432" customFormat="1" ht="14.25">
      <c r="A29" s="450"/>
      <c r="B29" s="451"/>
    </row>
    <row r="30" spans="1:2" s="432" customFormat="1" ht="14.25">
      <c r="A30" s="450"/>
      <c r="B30" s="451"/>
    </row>
    <row r="31" spans="1:2" s="432" customFormat="1" ht="14.25">
      <c r="A31" s="450"/>
      <c r="B31" s="452"/>
    </row>
    <row r="32" s="432" customFormat="1" ht="14.25">
      <c r="A32" s="450"/>
    </row>
    <row r="33" s="432" customFormat="1" ht="14.25">
      <c r="A33" s="450"/>
    </row>
    <row r="34" s="432" customFormat="1" ht="14.25">
      <c r="A34" s="450"/>
    </row>
    <row r="35" s="432" customFormat="1" ht="14.25">
      <c r="A35" s="450"/>
    </row>
    <row r="36" s="432" customFormat="1" ht="14.25">
      <c r="A36" s="450"/>
    </row>
    <row r="37" s="432" customFormat="1" ht="14.25">
      <c r="A37" s="450"/>
    </row>
    <row r="38" s="432" customFormat="1" ht="14.25">
      <c r="A38" s="450"/>
    </row>
    <row r="39" s="432" customFormat="1" ht="14.25">
      <c r="A39" s="450"/>
    </row>
    <row r="40" s="432" customFormat="1" ht="14.25">
      <c r="A40" s="453"/>
    </row>
    <row r="41" ht="14.25">
      <c r="A41" s="453"/>
    </row>
    <row r="42" ht="14.25">
      <c r="A42" s="453"/>
    </row>
    <row r="43" ht="14.25">
      <c r="A43" s="453"/>
    </row>
    <row r="44" ht="14.25">
      <c r="A44" s="453"/>
    </row>
    <row r="45" ht="14.25">
      <c r="A45" s="453"/>
    </row>
    <row r="46" ht="14.25">
      <c r="A46" s="453"/>
    </row>
    <row r="47" ht="14.25">
      <c r="A47" s="453"/>
    </row>
    <row r="48" ht="14.25">
      <c r="A48" s="453"/>
    </row>
    <row r="49" ht="14.25">
      <c r="A49" s="453"/>
    </row>
    <row r="50" ht="14.25">
      <c r="A50" s="453"/>
    </row>
    <row r="51" ht="14.25">
      <c r="A51" s="453"/>
    </row>
    <row r="52" ht="14.25">
      <c r="A52" s="453"/>
    </row>
    <row r="53" ht="14.25">
      <c r="A53" s="453"/>
    </row>
    <row r="54" ht="14.25">
      <c r="A54" s="453"/>
    </row>
    <row r="55" ht="14.25">
      <c r="A55" s="453"/>
    </row>
    <row r="56" ht="14.25">
      <c r="A56" s="453"/>
    </row>
    <row r="57" ht="14.25">
      <c r="A57" s="453"/>
    </row>
  </sheetData>
  <printOptions/>
  <pageMargins left="1.59" right="0.7480314960629921" top="1.98" bottom="0.984251968503937" header="0.5118110236220472" footer="0.5118110236220472"/>
  <pageSetup horizontalDpi="300" verticalDpi="300" orientation="portrait" paperSize="9" r:id="rId1"/>
  <headerFooter alignWithMargins="0">
    <oddFooter>&amp;L&amp;"RimHelvetica,Roman"&amp;8Valsts kase / Pārskatu departaments
13.11.98.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B30">
      <selection activeCell="D16" sqref="D16"/>
    </sheetView>
  </sheetViews>
  <sheetFormatPr defaultColWidth="9.00390625" defaultRowHeight="12"/>
  <cols>
    <col min="1" max="1" width="7.375" style="230" hidden="1" customWidth="1"/>
    <col min="2" max="2" width="28.125" style="230" customWidth="1"/>
    <col min="3" max="3" width="14.375" style="230" customWidth="1"/>
    <col min="4" max="5" width="14.375" style="394" customWidth="1"/>
    <col min="6" max="6" width="15.875" style="394" customWidth="1"/>
    <col min="7" max="11" width="8.00390625" style="394" customWidth="1"/>
    <col min="12" max="16384" width="8.00390625" style="230" customWidth="1"/>
  </cols>
  <sheetData>
    <row r="1" spans="2:11" s="300" customFormat="1" ht="12.75">
      <c r="B1" s="229" t="s">
        <v>493</v>
      </c>
      <c r="C1" s="229"/>
      <c r="D1" s="454"/>
      <c r="E1" s="454" t="s">
        <v>494</v>
      </c>
      <c r="F1" s="447"/>
      <c r="G1" s="447"/>
      <c r="H1" s="447"/>
      <c r="I1" s="447"/>
      <c r="J1" s="447"/>
      <c r="K1" s="447"/>
    </row>
    <row r="2" spans="3:11" s="300" customFormat="1" ht="12.75">
      <c r="C2" s="230"/>
      <c r="D2" s="230"/>
      <c r="E2" s="455"/>
      <c r="F2" s="447"/>
      <c r="G2" s="447"/>
      <c r="H2" s="447"/>
      <c r="I2" s="447"/>
      <c r="J2" s="447"/>
      <c r="K2" s="447"/>
    </row>
    <row r="3" spans="3:11" s="300" customFormat="1" ht="12.75">
      <c r="C3" s="230"/>
      <c r="D3" s="230"/>
      <c r="E3" s="455"/>
      <c r="F3" s="447"/>
      <c r="G3" s="447"/>
      <c r="H3" s="447"/>
      <c r="I3" s="447"/>
      <c r="J3" s="447"/>
      <c r="K3" s="447"/>
    </row>
    <row r="4" spans="1:6" s="351" customFormat="1" ht="15.75">
      <c r="A4" s="349" t="s">
        <v>495</v>
      </c>
      <c r="B4" s="396" t="s">
        <v>496</v>
      </c>
      <c r="C4" s="349"/>
      <c r="D4" s="349"/>
      <c r="E4" s="349"/>
      <c r="F4" s="396"/>
    </row>
    <row r="5" spans="1:6" s="351" customFormat="1" ht="15.75">
      <c r="A5" s="349"/>
      <c r="B5" s="230"/>
      <c r="C5" s="433" t="s">
        <v>292</v>
      </c>
      <c r="D5" s="456"/>
      <c r="E5" s="230"/>
      <c r="F5" s="433"/>
    </row>
    <row r="6" spans="3:11" s="300" customFormat="1" ht="12.75">
      <c r="C6" s="230"/>
      <c r="D6" s="230"/>
      <c r="E6" s="455"/>
      <c r="F6" s="447"/>
      <c r="G6" s="447"/>
      <c r="H6" s="447"/>
      <c r="I6" s="447"/>
      <c r="J6" s="447"/>
      <c r="K6" s="447"/>
    </row>
    <row r="7" spans="3:11" s="300" customFormat="1" ht="12.75">
      <c r="C7" s="230"/>
      <c r="D7" s="230"/>
      <c r="E7" s="455" t="s">
        <v>478</v>
      </c>
      <c r="F7" s="447"/>
      <c r="G7" s="447"/>
      <c r="H7" s="447"/>
      <c r="I7" s="447"/>
      <c r="J7" s="447"/>
      <c r="K7" s="447"/>
    </row>
    <row r="8" spans="2:11" s="300" customFormat="1" ht="12.75">
      <c r="B8" s="457" t="s">
        <v>497</v>
      </c>
      <c r="C8" s="457" t="s">
        <v>498</v>
      </c>
      <c r="D8" s="457" t="s">
        <v>479</v>
      </c>
      <c r="E8" s="457" t="s">
        <v>499</v>
      </c>
      <c r="F8" s="447"/>
      <c r="G8" s="447"/>
      <c r="H8" s="454"/>
      <c r="I8" s="447"/>
      <c r="J8" s="447"/>
      <c r="K8" s="447"/>
    </row>
    <row r="9" spans="2:11" s="300" customFormat="1" ht="12.75">
      <c r="B9" s="458">
        <v>1</v>
      </c>
      <c r="C9" s="458">
        <v>2</v>
      </c>
      <c r="D9" s="458">
        <v>3</v>
      </c>
      <c r="E9" s="458">
        <v>4</v>
      </c>
      <c r="F9" s="447"/>
      <c r="G9" s="447"/>
      <c r="H9" s="447"/>
      <c r="I9" s="447"/>
      <c r="J9" s="447"/>
      <c r="K9" s="447"/>
    </row>
    <row r="10" spans="2:11" s="300" customFormat="1" ht="12.75">
      <c r="B10" s="459" t="s">
        <v>500</v>
      </c>
      <c r="C10" s="460"/>
      <c r="D10" s="460"/>
      <c r="E10" s="460"/>
      <c r="F10" s="447"/>
      <c r="G10" s="454"/>
      <c r="H10" s="447"/>
      <c r="I10" s="447"/>
      <c r="J10" s="447"/>
      <c r="K10" s="447"/>
    </row>
    <row r="11" spans="2:11" s="300" customFormat="1" ht="12.75">
      <c r="B11" s="459" t="s">
        <v>501</v>
      </c>
      <c r="C11" s="460"/>
      <c r="D11" s="460"/>
      <c r="E11" s="460"/>
      <c r="F11" s="447"/>
      <c r="G11" s="447"/>
      <c r="H11" s="447"/>
      <c r="I11" s="447"/>
      <c r="J11" s="447"/>
      <c r="K11" s="447"/>
    </row>
    <row r="12" spans="2:11" s="300" customFormat="1" ht="12.75">
      <c r="B12" s="459" t="s">
        <v>502</v>
      </c>
      <c r="C12" s="460"/>
      <c r="D12" s="460"/>
      <c r="E12" s="460"/>
      <c r="F12" s="447"/>
      <c r="G12" s="447"/>
      <c r="H12" s="447"/>
      <c r="I12" s="447"/>
      <c r="J12" s="447"/>
      <c r="K12" s="447"/>
    </row>
    <row r="13" spans="2:11" s="300" customFormat="1" ht="12.75">
      <c r="B13" s="459" t="s">
        <v>503</v>
      </c>
      <c r="C13" s="460"/>
      <c r="D13" s="460"/>
      <c r="E13" s="460"/>
      <c r="F13" s="447"/>
      <c r="G13" s="447"/>
      <c r="H13" s="447"/>
      <c r="I13" s="447"/>
      <c r="J13" s="447"/>
      <c r="K13" s="447"/>
    </row>
    <row r="14" spans="2:11" s="300" customFormat="1" ht="12.75">
      <c r="B14" s="459" t="s">
        <v>504</v>
      </c>
      <c r="C14" s="460"/>
      <c r="D14" s="461"/>
      <c r="E14" s="460"/>
      <c r="F14" s="447"/>
      <c r="G14" s="447"/>
      <c r="H14" s="447"/>
      <c r="I14" s="447"/>
      <c r="J14" s="447"/>
      <c r="K14" s="447"/>
    </row>
    <row r="15" spans="2:11" s="300" customFormat="1" ht="12.75">
      <c r="B15" s="459" t="s">
        <v>505</v>
      </c>
      <c r="C15" s="442">
        <v>193397</v>
      </c>
      <c r="D15" s="442">
        <v>161164</v>
      </c>
      <c r="E15" s="462">
        <f>D15/C15*100</f>
        <v>83.33324715481626</v>
      </c>
      <c r="F15" s="463"/>
      <c r="G15" s="447"/>
      <c r="H15" s="447"/>
      <c r="I15" s="447"/>
      <c r="J15" s="447"/>
      <c r="K15" s="447"/>
    </row>
    <row r="16" spans="2:11" s="300" customFormat="1" ht="12.75">
      <c r="B16" s="459" t="s">
        <v>506</v>
      </c>
      <c r="C16" s="461"/>
      <c r="D16" s="460"/>
      <c r="E16" s="464"/>
      <c r="F16" s="447"/>
      <c r="G16" s="447"/>
      <c r="H16" s="447"/>
      <c r="I16" s="447"/>
      <c r="J16" s="447"/>
      <c r="K16" s="447"/>
    </row>
    <row r="17" spans="2:11" s="300" customFormat="1" ht="12.75">
      <c r="B17" s="459" t="s">
        <v>507</v>
      </c>
      <c r="C17" s="442">
        <v>813780</v>
      </c>
      <c r="D17" s="442">
        <v>680942</v>
      </c>
      <c r="E17" s="462">
        <f aca="true" t="shared" si="0" ref="E17:E43">D17/C17*100</f>
        <v>83.6764236034309</v>
      </c>
      <c r="F17" s="447"/>
      <c r="G17" s="447"/>
      <c r="H17" s="447"/>
      <c r="I17" s="447"/>
      <c r="J17" s="447"/>
      <c r="K17" s="447"/>
    </row>
    <row r="18" spans="2:11" s="300" customFormat="1" ht="12.75">
      <c r="B18" s="459" t="s">
        <v>508</v>
      </c>
      <c r="C18" s="442">
        <v>774336</v>
      </c>
      <c r="D18" s="442">
        <v>648059</v>
      </c>
      <c r="E18" s="462">
        <f t="shared" si="0"/>
        <v>83.69222146458385</v>
      </c>
      <c r="F18" s="447"/>
      <c r="G18" s="447"/>
      <c r="H18" s="447"/>
      <c r="I18" s="447"/>
      <c r="J18" s="447"/>
      <c r="K18" s="447"/>
    </row>
    <row r="19" spans="2:11" s="300" customFormat="1" ht="12.75">
      <c r="B19" s="459" t="s">
        <v>509</v>
      </c>
      <c r="C19" s="442">
        <v>1207194</v>
      </c>
      <c r="D19" s="442">
        <v>1007209</v>
      </c>
      <c r="E19" s="462">
        <f t="shared" si="0"/>
        <v>83.43389712009835</v>
      </c>
      <c r="F19" s="447"/>
      <c r="G19" s="447"/>
      <c r="H19" s="447"/>
      <c r="I19" s="447"/>
      <c r="J19" s="447"/>
      <c r="K19" s="447"/>
    </row>
    <row r="20" spans="2:11" s="300" customFormat="1" ht="12.75">
      <c r="B20" s="459" t="s">
        <v>510</v>
      </c>
      <c r="C20" s="442">
        <v>1079452</v>
      </c>
      <c r="D20" s="442">
        <v>900354</v>
      </c>
      <c r="E20" s="462">
        <f t="shared" si="0"/>
        <v>83.40843316794077</v>
      </c>
      <c r="F20" s="447"/>
      <c r="G20" s="447"/>
      <c r="H20" s="447"/>
      <c r="I20" s="447"/>
      <c r="J20" s="447"/>
      <c r="K20" s="447"/>
    </row>
    <row r="21" spans="2:11" s="300" customFormat="1" ht="12.75">
      <c r="B21" s="459" t="s">
        <v>511</v>
      </c>
      <c r="C21" s="442">
        <v>1462961</v>
      </c>
      <c r="D21" s="442">
        <v>1219684</v>
      </c>
      <c r="E21" s="462">
        <f t="shared" si="0"/>
        <v>83.37091692806575</v>
      </c>
      <c r="F21" s="447"/>
      <c r="G21" s="447"/>
      <c r="H21" s="447"/>
      <c r="I21" s="447"/>
      <c r="J21" s="447"/>
      <c r="K21" s="447"/>
    </row>
    <row r="22" spans="2:11" s="300" customFormat="1" ht="12.75">
      <c r="B22" s="459" t="s">
        <v>512</v>
      </c>
      <c r="C22" s="442">
        <v>1236661</v>
      </c>
      <c r="D22" s="442">
        <v>1030890</v>
      </c>
      <c r="E22" s="462">
        <f t="shared" si="0"/>
        <v>83.36075933501583</v>
      </c>
      <c r="F22" s="447"/>
      <c r="G22" s="447"/>
      <c r="H22" s="447"/>
      <c r="I22" s="447"/>
      <c r="J22" s="447"/>
      <c r="K22" s="447"/>
    </row>
    <row r="23" spans="2:11" s="300" customFormat="1" ht="12.75">
      <c r="B23" s="459" t="s">
        <v>513</v>
      </c>
      <c r="C23" s="442">
        <v>849513</v>
      </c>
      <c r="D23" s="442">
        <v>707928</v>
      </c>
      <c r="E23" s="462">
        <f t="shared" si="0"/>
        <v>83.33339219058449</v>
      </c>
      <c r="F23" s="447"/>
      <c r="G23" s="447"/>
      <c r="H23" s="447"/>
      <c r="I23" s="447"/>
      <c r="J23" s="447"/>
      <c r="K23" s="447"/>
    </row>
    <row r="24" spans="2:11" s="300" customFormat="1" ht="12.75">
      <c r="B24" s="459" t="s">
        <v>514</v>
      </c>
      <c r="C24" s="442">
        <v>514713</v>
      </c>
      <c r="D24" s="442">
        <v>428927</v>
      </c>
      <c r="E24" s="462">
        <f t="shared" si="0"/>
        <v>83.33323619181951</v>
      </c>
      <c r="F24" s="447"/>
      <c r="G24" s="447"/>
      <c r="H24" s="447"/>
      <c r="I24" s="447"/>
      <c r="J24" s="447"/>
      <c r="K24" s="447"/>
    </row>
    <row r="25" spans="2:11" s="300" customFormat="1" ht="12.75">
      <c r="B25" s="459" t="s">
        <v>515</v>
      </c>
      <c r="C25" s="442">
        <v>848657</v>
      </c>
      <c r="D25" s="442">
        <v>709361</v>
      </c>
      <c r="E25" s="462">
        <f t="shared" si="0"/>
        <v>83.58630165072579</v>
      </c>
      <c r="F25" s="447"/>
      <c r="G25" s="447"/>
      <c r="H25" s="447"/>
      <c r="I25" s="447"/>
      <c r="J25" s="447"/>
      <c r="K25" s="447"/>
    </row>
    <row r="26" spans="2:11" s="300" customFormat="1" ht="12.75">
      <c r="B26" s="459" t="s">
        <v>516</v>
      </c>
      <c r="C26" s="442">
        <v>1421569</v>
      </c>
      <c r="D26" s="442">
        <v>1189932</v>
      </c>
      <c r="E26" s="462">
        <f t="shared" si="0"/>
        <v>83.70553944268622</v>
      </c>
      <c r="F26" s="447"/>
      <c r="G26" s="447"/>
      <c r="H26" s="447"/>
      <c r="I26" s="447"/>
      <c r="J26" s="447"/>
      <c r="K26" s="447"/>
    </row>
    <row r="27" spans="2:11" s="300" customFormat="1" ht="12.75">
      <c r="B27" s="459" t="s">
        <v>517</v>
      </c>
      <c r="C27" s="442">
        <v>1316985</v>
      </c>
      <c r="D27" s="442">
        <v>1097488</v>
      </c>
      <c r="E27" s="462">
        <f t="shared" si="0"/>
        <v>83.33337129883787</v>
      </c>
      <c r="F27" s="447"/>
      <c r="G27" s="447"/>
      <c r="H27" s="447"/>
      <c r="I27" s="447"/>
      <c r="J27" s="447"/>
      <c r="K27" s="447"/>
    </row>
    <row r="28" spans="2:11" s="300" customFormat="1" ht="12.75">
      <c r="B28" s="459" t="s">
        <v>518</v>
      </c>
      <c r="C28" s="442">
        <v>756910</v>
      </c>
      <c r="D28" s="442">
        <v>630758</v>
      </c>
      <c r="E28" s="462">
        <f t="shared" si="0"/>
        <v>83.33328929463212</v>
      </c>
      <c r="F28" s="447"/>
      <c r="G28" s="447"/>
      <c r="H28" s="447"/>
      <c r="I28" s="447"/>
      <c r="J28" s="447"/>
      <c r="K28" s="447"/>
    </row>
    <row r="29" spans="2:11" s="300" customFormat="1" ht="12.75">
      <c r="B29" s="459" t="s">
        <v>519</v>
      </c>
      <c r="C29" s="442">
        <v>905227</v>
      </c>
      <c r="D29" s="442">
        <v>757263</v>
      </c>
      <c r="E29" s="462">
        <f t="shared" si="0"/>
        <v>83.65448666467084</v>
      </c>
      <c r="F29" s="447"/>
      <c r="G29" s="447"/>
      <c r="H29" s="447"/>
      <c r="I29" s="447"/>
      <c r="J29" s="447"/>
      <c r="K29" s="447"/>
    </row>
    <row r="30" spans="2:11" s="300" customFormat="1" ht="12.75">
      <c r="B30" s="459" t="s">
        <v>520</v>
      </c>
      <c r="C30" s="442">
        <v>1026149</v>
      </c>
      <c r="D30" s="442">
        <v>855438</v>
      </c>
      <c r="E30" s="462">
        <f t="shared" si="0"/>
        <v>83.3639169360395</v>
      </c>
      <c r="F30" s="447"/>
      <c r="G30" s="447"/>
      <c r="H30" s="447"/>
      <c r="I30" s="447"/>
      <c r="J30" s="447"/>
      <c r="K30" s="447"/>
    </row>
    <row r="31" spans="2:11" s="300" customFormat="1" ht="12.75">
      <c r="B31" s="459" t="s">
        <v>521</v>
      </c>
      <c r="C31" s="442">
        <v>1238969</v>
      </c>
      <c r="D31" s="442">
        <v>1032474</v>
      </c>
      <c r="E31" s="462">
        <f t="shared" si="0"/>
        <v>83.33331988128839</v>
      </c>
      <c r="F31" s="447"/>
      <c r="G31" s="447"/>
      <c r="H31" s="447"/>
      <c r="I31" s="447"/>
      <c r="J31" s="447"/>
      <c r="K31" s="447"/>
    </row>
    <row r="32" spans="2:11" s="300" customFormat="1" ht="12.75">
      <c r="B32" s="459" t="s">
        <v>522</v>
      </c>
      <c r="C32" s="442">
        <v>1213355</v>
      </c>
      <c r="D32" s="442">
        <v>1011202</v>
      </c>
      <c r="E32" s="462">
        <f t="shared" si="0"/>
        <v>83.33933597339608</v>
      </c>
      <c r="F32" s="447"/>
      <c r="G32" s="447"/>
      <c r="H32" s="447"/>
      <c r="I32" s="447"/>
      <c r="J32" s="447"/>
      <c r="K32" s="447"/>
    </row>
    <row r="33" spans="2:11" s="300" customFormat="1" ht="12.75">
      <c r="B33" s="459" t="s">
        <v>523</v>
      </c>
      <c r="C33" s="442">
        <v>963028</v>
      </c>
      <c r="D33" s="442">
        <v>802523</v>
      </c>
      <c r="E33" s="462">
        <f t="shared" si="0"/>
        <v>83.33329872028644</v>
      </c>
      <c r="F33" s="447"/>
      <c r="G33" s="447"/>
      <c r="H33" s="447"/>
      <c r="I33" s="447"/>
      <c r="J33" s="447"/>
      <c r="K33" s="447"/>
    </row>
    <row r="34" spans="2:11" s="300" customFormat="1" ht="12.75">
      <c r="B34" s="459" t="s">
        <v>524</v>
      </c>
      <c r="C34" s="442">
        <v>1304923</v>
      </c>
      <c r="D34" s="442">
        <v>1087436</v>
      </c>
      <c r="E34" s="462">
        <f t="shared" si="0"/>
        <v>83.33334610547902</v>
      </c>
      <c r="F34" s="447"/>
      <c r="G34" s="447"/>
      <c r="H34" s="447"/>
      <c r="I34" s="447"/>
      <c r="J34" s="447"/>
      <c r="K34" s="447"/>
    </row>
    <row r="35" spans="2:11" s="300" customFormat="1" ht="12.75">
      <c r="B35" s="459" t="s">
        <v>525</v>
      </c>
      <c r="C35" s="442">
        <v>1472627</v>
      </c>
      <c r="D35" s="442">
        <v>1227740</v>
      </c>
      <c r="E35" s="462">
        <f t="shared" si="0"/>
        <v>83.37073814346742</v>
      </c>
      <c r="F35" s="447"/>
      <c r="G35" s="447"/>
      <c r="H35" s="447"/>
      <c r="I35" s="447"/>
      <c r="J35" s="447"/>
      <c r="K35" s="447"/>
    </row>
    <row r="36" spans="2:11" s="300" customFormat="1" ht="12.75">
      <c r="B36" s="459" t="s">
        <v>526</v>
      </c>
      <c r="C36" s="442">
        <v>1463399</v>
      </c>
      <c r="D36" s="442">
        <v>1220906</v>
      </c>
      <c r="E36" s="462">
        <f t="shared" si="0"/>
        <v>83.42946797148284</v>
      </c>
      <c r="F36" s="447"/>
      <c r="G36" s="447"/>
      <c r="H36" s="447"/>
      <c r="I36" s="447"/>
      <c r="J36" s="447"/>
      <c r="K36" s="447"/>
    </row>
    <row r="37" spans="2:11" s="300" customFormat="1" ht="12.75">
      <c r="B37" s="459" t="s">
        <v>527</v>
      </c>
      <c r="C37" s="442">
        <v>777547</v>
      </c>
      <c r="D37" s="442">
        <v>648968</v>
      </c>
      <c r="E37" s="462">
        <f t="shared" si="0"/>
        <v>83.46350767220503</v>
      </c>
      <c r="F37" s="447"/>
      <c r="G37" s="447"/>
      <c r="H37" s="447"/>
      <c r="I37" s="447"/>
      <c r="J37" s="447"/>
      <c r="K37" s="447"/>
    </row>
    <row r="38" spans="2:11" s="300" customFormat="1" ht="12.75">
      <c r="B38" s="459" t="s">
        <v>528</v>
      </c>
      <c r="C38" s="442">
        <v>1012273</v>
      </c>
      <c r="D38" s="442">
        <v>844812</v>
      </c>
      <c r="E38" s="462">
        <f t="shared" si="0"/>
        <v>83.4569330605479</v>
      </c>
      <c r="F38" s="447"/>
      <c r="G38" s="447"/>
      <c r="H38" s="447"/>
      <c r="I38" s="447"/>
      <c r="J38" s="447"/>
      <c r="K38" s="447"/>
    </row>
    <row r="39" spans="2:11" s="300" customFormat="1" ht="12.75">
      <c r="B39" s="459" t="s">
        <v>529</v>
      </c>
      <c r="C39" s="442">
        <v>1215615</v>
      </c>
      <c r="D39" s="442">
        <v>1013012</v>
      </c>
      <c r="E39" s="462">
        <f t="shared" si="0"/>
        <v>83.33329220188958</v>
      </c>
      <c r="F39" s="447"/>
      <c r="G39" s="447"/>
      <c r="H39" s="447"/>
      <c r="I39" s="447"/>
      <c r="J39" s="447"/>
      <c r="K39" s="447"/>
    </row>
    <row r="40" spans="2:11" s="300" customFormat="1" ht="12.75">
      <c r="B40" s="459" t="s">
        <v>530</v>
      </c>
      <c r="C40" s="442">
        <v>680511</v>
      </c>
      <c r="D40" s="442">
        <v>567527</v>
      </c>
      <c r="E40" s="462">
        <f t="shared" si="0"/>
        <v>83.39718241145258</v>
      </c>
      <c r="F40" s="447"/>
      <c r="G40" s="447"/>
      <c r="H40" s="447"/>
      <c r="I40" s="447"/>
      <c r="J40" s="447"/>
      <c r="K40" s="447"/>
    </row>
    <row r="41" spans="2:11" s="300" customFormat="1" ht="12.75">
      <c r="B41" s="459" t="s">
        <v>531</v>
      </c>
      <c r="C41" s="442">
        <v>1140728</v>
      </c>
      <c r="D41" s="442">
        <v>950607</v>
      </c>
      <c r="E41" s="462">
        <f t="shared" si="0"/>
        <v>83.33336255443892</v>
      </c>
      <c r="F41" s="447"/>
      <c r="G41" s="447"/>
      <c r="H41" s="447"/>
      <c r="I41" s="447"/>
      <c r="J41" s="447"/>
      <c r="K41" s="447"/>
    </row>
    <row r="42" spans="2:11" s="300" customFormat="1" ht="12.75">
      <c r="B42" s="459" t="s">
        <v>532</v>
      </c>
      <c r="C42" s="446">
        <v>172061</v>
      </c>
      <c r="D42" s="446">
        <v>144016</v>
      </c>
      <c r="E42" s="465">
        <f t="shared" si="0"/>
        <v>83.70054806144333</v>
      </c>
      <c r="F42" s="447"/>
      <c r="G42" s="447"/>
      <c r="H42" s="447"/>
      <c r="I42" s="447"/>
      <c r="J42" s="447"/>
      <c r="K42" s="447"/>
    </row>
    <row r="43" spans="2:11" s="300" customFormat="1" ht="13.5" customHeight="1">
      <c r="B43" s="466" t="s">
        <v>533</v>
      </c>
      <c r="C43" s="446">
        <f>SUM(C10:C42)</f>
        <v>27062540</v>
      </c>
      <c r="D43" s="446">
        <f>SUM(D10:D42)</f>
        <v>22576620</v>
      </c>
      <c r="E43" s="465">
        <f t="shared" si="0"/>
        <v>83.42387669450096</v>
      </c>
      <c r="F43" s="447"/>
      <c r="G43" s="447"/>
      <c r="H43" s="447"/>
      <c r="I43" s="447"/>
      <c r="J43" s="447"/>
      <c r="K43" s="447"/>
    </row>
    <row r="44" spans="4:11" s="300" customFormat="1" ht="12.75">
      <c r="D44" s="447"/>
      <c r="E44" s="447"/>
      <c r="F44" s="447"/>
      <c r="G44" s="447"/>
      <c r="H44" s="447"/>
      <c r="I44" s="447"/>
      <c r="J44" s="447"/>
      <c r="K44" s="447"/>
    </row>
    <row r="45" spans="4:11" s="300" customFormat="1" ht="12.75">
      <c r="D45" s="447"/>
      <c r="E45" s="447"/>
      <c r="F45" s="447"/>
      <c r="G45" s="447"/>
      <c r="H45" s="447"/>
      <c r="I45" s="447"/>
      <c r="J45" s="447"/>
      <c r="K45" s="447"/>
    </row>
    <row r="46" spans="2:11" s="300" customFormat="1" ht="12.75">
      <c r="B46" s="388"/>
      <c r="C46" s="390"/>
      <c r="D46" s="388"/>
      <c r="E46" s="390"/>
      <c r="F46" s="447"/>
      <c r="G46" s="447"/>
      <c r="H46" s="447"/>
      <c r="I46" s="447"/>
      <c r="J46" s="447"/>
      <c r="K46" s="447"/>
    </row>
    <row r="47" spans="2:11" s="300" customFormat="1" ht="12.75">
      <c r="B47" s="388" t="s">
        <v>492</v>
      </c>
      <c r="C47" s="390"/>
      <c r="D47" s="388"/>
      <c r="E47" s="447" t="s">
        <v>534</v>
      </c>
      <c r="F47" s="388"/>
      <c r="G47" s="447"/>
      <c r="H47" s="447"/>
      <c r="I47" s="447"/>
      <c r="J47" s="447"/>
      <c r="K47" s="447"/>
    </row>
    <row r="48" spans="2:11" s="282" customFormat="1" ht="12">
      <c r="B48" s="230"/>
      <c r="C48" s="230"/>
      <c r="D48" s="230"/>
      <c r="E48" s="230"/>
      <c r="F48" s="330"/>
      <c r="G48" s="330"/>
      <c r="H48" s="330"/>
      <c r="I48" s="330"/>
      <c r="J48" s="330"/>
      <c r="K48" s="330"/>
    </row>
    <row r="49" spans="4:11" s="282" customFormat="1" ht="12">
      <c r="D49" s="467"/>
      <c r="E49" s="330"/>
      <c r="F49" s="330"/>
      <c r="G49" s="330"/>
      <c r="H49" s="330"/>
      <c r="I49" s="330"/>
      <c r="J49" s="330"/>
      <c r="K49" s="330"/>
    </row>
    <row r="50" spans="4:11" s="300" customFormat="1" ht="12.75">
      <c r="D50" s="447"/>
      <c r="E50" s="447"/>
      <c r="F50" s="447"/>
      <c r="G50" s="447"/>
      <c r="H50" s="447"/>
      <c r="I50" s="447"/>
      <c r="J50" s="447"/>
      <c r="K50" s="447"/>
    </row>
    <row r="51" spans="4:11" s="300" customFormat="1" ht="12.75">
      <c r="D51" s="447"/>
      <c r="E51" s="447"/>
      <c r="F51" s="447"/>
      <c r="G51" s="447"/>
      <c r="H51" s="447"/>
      <c r="I51" s="447"/>
      <c r="J51" s="447"/>
      <c r="K51" s="447"/>
    </row>
    <row r="52" spans="4:11" s="300" customFormat="1" ht="12.75">
      <c r="D52" s="447"/>
      <c r="E52" s="447"/>
      <c r="F52" s="447"/>
      <c r="G52" s="447"/>
      <c r="H52" s="447"/>
      <c r="I52" s="447"/>
      <c r="J52" s="447"/>
      <c r="K52" s="447"/>
    </row>
    <row r="53" spans="4:11" s="300" customFormat="1" ht="12.75">
      <c r="D53" s="447"/>
      <c r="E53" s="447"/>
      <c r="F53" s="447"/>
      <c r="G53" s="447"/>
      <c r="H53" s="447"/>
      <c r="I53" s="447"/>
      <c r="J53" s="447"/>
      <c r="K53" s="447"/>
    </row>
    <row r="54" spans="4:11" s="300" customFormat="1" ht="12.75">
      <c r="D54" s="447"/>
      <c r="E54" s="447"/>
      <c r="F54" s="447"/>
      <c r="G54" s="447"/>
      <c r="H54" s="447"/>
      <c r="I54" s="447"/>
      <c r="J54" s="447"/>
      <c r="K54" s="447"/>
    </row>
    <row r="55" spans="2:11" s="432" customFormat="1" ht="12">
      <c r="B55" s="451"/>
      <c r="C55" s="468"/>
      <c r="D55" s="448"/>
      <c r="E55" s="448"/>
      <c r="F55" s="448"/>
      <c r="G55" s="448"/>
      <c r="H55" s="448"/>
      <c r="I55" s="448"/>
      <c r="J55" s="448"/>
      <c r="K55" s="448"/>
    </row>
    <row r="56" spans="2:11" s="432" customFormat="1" ht="12">
      <c r="B56" s="451"/>
      <c r="C56" s="469"/>
      <c r="D56" s="448"/>
      <c r="E56" s="448"/>
      <c r="F56" s="448"/>
      <c r="G56" s="448"/>
      <c r="H56" s="448"/>
      <c r="I56" s="448"/>
      <c r="J56" s="448"/>
      <c r="K56" s="448"/>
    </row>
    <row r="57" spans="2:11" s="432" customFormat="1" ht="12">
      <c r="B57" s="451"/>
      <c r="C57" s="469"/>
      <c r="D57" s="448"/>
      <c r="E57" s="448"/>
      <c r="F57" s="448"/>
      <c r="G57" s="448"/>
      <c r="H57" s="448"/>
      <c r="I57" s="448"/>
      <c r="J57" s="448"/>
      <c r="K57" s="448"/>
    </row>
    <row r="58" spans="2:11" s="432" customFormat="1" ht="12">
      <c r="B58" s="451"/>
      <c r="C58" s="469"/>
      <c r="D58" s="448"/>
      <c r="E58" s="448"/>
      <c r="F58" s="448"/>
      <c r="G58" s="448"/>
      <c r="H58" s="448"/>
      <c r="I58" s="448"/>
      <c r="J58" s="448"/>
      <c r="K58" s="448"/>
    </row>
    <row r="59" spans="2:11" s="432" customFormat="1" ht="12">
      <c r="B59" s="451"/>
      <c r="C59" s="469"/>
      <c r="D59" s="448"/>
      <c r="E59" s="448"/>
      <c r="F59" s="448"/>
      <c r="G59" s="448"/>
      <c r="H59" s="448"/>
      <c r="I59" s="448"/>
      <c r="J59" s="448"/>
      <c r="K59" s="448"/>
    </row>
    <row r="60" spans="2:11" s="432" customFormat="1" ht="12">
      <c r="B60" s="451"/>
      <c r="C60" s="469"/>
      <c r="D60" s="448"/>
      <c r="E60" s="448"/>
      <c r="F60" s="448"/>
      <c r="G60" s="448"/>
      <c r="H60" s="448"/>
      <c r="I60" s="448"/>
      <c r="J60" s="448"/>
      <c r="K60" s="448"/>
    </row>
    <row r="61" spans="2:11" s="432" customFormat="1" ht="12">
      <c r="B61" s="451"/>
      <c r="C61" s="469"/>
      <c r="D61" s="448"/>
      <c r="E61" s="448"/>
      <c r="F61" s="448"/>
      <c r="G61" s="448"/>
      <c r="H61" s="448"/>
      <c r="I61" s="448"/>
      <c r="J61" s="448"/>
      <c r="K61" s="448"/>
    </row>
    <row r="62" spans="2:11" s="432" customFormat="1" ht="12">
      <c r="B62" s="451"/>
      <c r="C62" s="469"/>
      <c r="D62" s="448"/>
      <c r="E62" s="448"/>
      <c r="F62" s="448"/>
      <c r="G62" s="448"/>
      <c r="H62" s="448"/>
      <c r="I62" s="448"/>
      <c r="J62" s="448"/>
      <c r="K62" s="448"/>
    </row>
    <row r="63" spans="2:11" s="432" customFormat="1" ht="12">
      <c r="B63" s="451"/>
      <c r="C63" s="469"/>
      <c r="D63" s="448"/>
      <c r="E63" s="448"/>
      <c r="F63" s="448"/>
      <c r="G63" s="448"/>
      <c r="H63" s="448"/>
      <c r="I63" s="448"/>
      <c r="J63" s="448"/>
      <c r="K63" s="448"/>
    </row>
    <row r="64" spans="2:11" s="432" customFormat="1" ht="12">
      <c r="B64" s="451"/>
      <c r="C64" s="469"/>
      <c r="D64" s="448"/>
      <c r="E64" s="448"/>
      <c r="F64" s="448"/>
      <c r="G64" s="448"/>
      <c r="H64" s="448"/>
      <c r="I64" s="448"/>
      <c r="J64" s="448"/>
      <c r="K64" s="448"/>
    </row>
    <row r="65" spans="2:11" s="432" customFormat="1" ht="12">
      <c r="B65" s="451"/>
      <c r="C65" s="469"/>
      <c r="D65" s="448"/>
      <c r="E65" s="448"/>
      <c r="F65" s="448"/>
      <c r="G65" s="448"/>
      <c r="H65" s="448"/>
      <c r="I65" s="448"/>
      <c r="J65" s="448"/>
      <c r="K65" s="448"/>
    </row>
    <row r="66" spans="2:11" s="432" customFormat="1" ht="12">
      <c r="B66" s="451"/>
      <c r="C66" s="469"/>
      <c r="D66" s="448"/>
      <c r="E66" s="448"/>
      <c r="F66" s="448"/>
      <c r="G66" s="448"/>
      <c r="H66" s="448"/>
      <c r="I66" s="448"/>
      <c r="J66" s="448"/>
      <c r="K66" s="448"/>
    </row>
    <row r="67" spans="2:11" s="432" customFormat="1" ht="12">
      <c r="B67" s="451"/>
      <c r="C67" s="469"/>
      <c r="D67" s="448"/>
      <c r="E67" s="448"/>
      <c r="F67" s="448"/>
      <c r="G67" s="448"/>
      <c r="H67" s="448"/>
      <c r="I67" s="448"/>
      <c r="J67" s="448"/>
      <c r="K67" s="448"/>
    </row>
    <row r="68" spans="2:11" s="432" customFormat="1" ht="12">
      <c r="B68" s="451"/>
      <c r="C68" s="469"/>
      <c r="D68" s="448"/>
      <c r="E68" s="448"/>
      <c r="F68" s="448"/>
      <c r="G68" s="448"/>
      <c r="H68" s="448"/>
      <c r="I68" s="448"/>
      <c r="J68" s="448"/>
      <c r="K68" s="448"/>
    </row>
    <row r="69" spans="2:11" s="432" customFormat="1" ht="12">
      <c r="B69" s="451"/>
      <c r="C69" s="469"/>
      <c r="D69" s="448"/>
      <c r="E69" s="448"/>
      <c r="F69" s="448"/>
      <c r="G69" s="448"/>
      <c r="H69" s="448"/>
      <c r="I69" s="448"/>
      <c r="J69" s="448"/>
      <c r="K69" s="448"/>
    </row>
    <row r="70" spans="2:11" s="432" customFormat="1" ht="12">
      <c r="B70" s="451"/>
      <c r="C70" s="469"/>
      <c r="D70" s="448"/>
      <c r="E70" s="448"/>
      <c r="F70" s="448"/>
      <c r="G70" s="448"/>
      <c r="H70" s="448"/>
      <c r="I70" s="448"/>
      <c r="J70" s="448"/>
      <c r="K70" s="448"/>
    </row>
    <row r="71" spans="2:11" s="432" customFormat="1" ht="12">
      <c r="B71" s="451"/>
      <c r="C71" s="469"/>
      <c r="D71" s="448"/>
      <c r="E71" s="448"/>
      <c r="F71" s="448"/>
      <c r="G71" s="448"/>
      <c r="H71" s="448"/>
      <c r="I71" s="448"/>
      <c r="J71" s="448"/>
      <c r="K71" s="448"/>
    </row>
    <row r="72" spans="2:11" s="432" customFormat="1" ht="12">
      <c r="B72" s="451"/>
      <c r="C72" s="469"/>
      <c r="D72" s="448"/>
      <c r="E72" s="448"/>
      <c r="F72" s="448"/>
      <c r="G72" s="448"/>
      <c r="H72" s="448"/>
      <c r="I72" s="448"/>
      <c r="J72" s="448"/>
      <c r="K72" s="448"/>
    </row>
    <row r="73" spans="2:11" s="432" customFormat="1" ht="12.75">
      <c r="B73" s="470"/>
      <c r="C73" s="469"/>
      <c r="D73" s="448"/>
      <c r="E73" s="448"/>
      <c r="F73" s="448"/>
      <c r="G73" s="448"/>
      <c r="H73" s="448"/>
      <c r="I73" s="448"/>
      <c r="J73" s="448"/>
      <c r="K73" s="448"/>
    </row>
    <row r="74" spans="2:11" s="432" customFormat="1" ht="12.75">
      <c r="B74" s="470"/>
      <c r="C74" s="469"/>
      <c r="D74" s="448"/>
      <c r="E74" s="448"/>
      <c r="F74" s="448"/>
      <c r="G74" s="448"/>
      <c r="H74" s="448"/>
      <c r="I74" s="448"/>
      <c r="J74" s="448"/>
      <c r="K74" s="448"/>
    </row>
    <row r="75" spans="2:11" s="432" customFormat="1" ht="12.75">
      <c r="B75" s="470"/>
      <c r="C75" s="469"/>
      <c r="D75" s="448"/>
      <c r="E75" s="448"/>
      <c r="F75" s="448"/>
      <c r="G75" s="448"/>
      <c r="H75" s="448"/>
      <c r="I75" s="448"/>
      <c r="J75" s="448"/>
      <c r="K75" s="448"/>
    </row>
    <row r="76" spans="2:11" s="432" customFormat="1" ht="12.75">
      <c r="B76" s="470"/>
      <c r="C76" s="469"/>
      <c r="D76" s="448"/>
      <c r="E76" s="448"/>
      <c r="F76" s="448"/>
      <c r="G76" s="448"/>
      <c r="H76" s="448"/>
      <c r="I76" s="448"/>
      <c r="J76" s="448"/>
      <c r="K76" s="448"/>
    </row>
    <row r="77" spans="2:11" s="432" customFormat="1" ht="12.75">
      <c r="B77" s="470"/>
      <c r="C77" s="469"/>
      <c r="D77" s="448"/>
      <c r="E77" s="448"/>
      <c r="F77" s="448"/>
      <c r="G77" s="448"/>
      <c r="H77" s="448"/>
      <c r="I77" s="448"/>
      <c r="J77" s="448"/>
      <c r="K77" s="448"/>
    </row>
    <row r="78" spans="2:11" s="432" customFormat="1" ht="12.75">
      <c r="B78" s="470"/>
      <c r="C78" s="469"/>
      <c r="D78" s="448"/>
      <c r="E78" s="448"/>
      <c r="F78" s="448"/>
      <c r="G78" s="448"/>
      <c r="H78" s="448"/>
      <c r="I78" s="448"/>
      <c r="J78" s="448"/>
      <c r="K78" s="448"/>
    </row>
    <row r="79" spans="2:11" s="432" customFormat="1" ht="12.75">
      <c r="B79" s="470"/>
      <c r="C79" s="469"/>
      <c r="D79" s="448"/>
      <c r="E79" s="448"/>
      <c r="F79" s="448"/>
      <c r="G79" s="448"/>
      <c r="H79" s="448"/>
      <c r="I79" s="448"/>
      <c r="J79" s="448"/>
      <c r="K79" s="448"/>
    </row>
    <row r="80" spans="2:11" s="432" customFormat="1" ht="12.75">
      <c r="B80" s="470"/>
      <c r="C80" s="469"/>
      <c r="D80" s="448"/>
      <c r="E80" s="448"/>
      <c r="F80" s="448"/>
      <c r="G80" s="448"/>
      <c r="H80" s="448"/>
      <c r="I80" s="448"/>
      <c r="J80" s="448"/>
      <c r="K80" s="448"/>
    </row>
    <row r="81" spans="2:11" s="432" customFormat="1" ht="12.75">
      <c r="B81" s="470"/>
      <c r="C81" s="469"/>
      <c r="D81" s="448"/>
      <c r="E81" s="448"/>
      <c r="F81" s="448"/>
      <c r="G81" s="448"/>
      <c r="H81" s="448"/>
      <c r="I81" s="448"/>
      <c r="J81" s="448"/>
      <c r="K81" s="448"/>
    </row>
    <row r="82" spans="2:11" s="432" customFormat="1" ht="12.75">
      <c r="B82" s="470"/>
      <c r="C82" s="469"/>
      <c r="D82" s="448"/>
      <c r="E82" s="448"/>
      <c r="F82" s="448"/>
      <c r="G82" s="448"/>
      <c r="H82" s="448"/>
      <c r="I82" s="448"/>
      <c r="J82" s="448"/>
      <c r="K82" s="448"/>
    </row>
    <row r="83" spans="2:11" s="432" customFormat="1" ht="12.75">
      <c r="B83" s="470"/>
      <c r="C83" s="469"/>
      <c r="D83" s="448"/>
      <c r="E83" s="448"/>
      <c r="F83" s="448"/>
      <c r="G83" s="448"/>
      <c r="H83" s="448"/>
      <c r="I83" s="448"/>
      <c r="J83" s="448"/>
      <c r="K83" s="448"/>
    </row>
    <row r="84" spans="2:11" s="432" customFormat="1" ht="12.75">
      <c r="B84" s="470"/>
      <c r="C84" s="469"/>
      <c r="D84" s="448"/>
      <c r="E84" s="448"/>
      <c r="F84" s="448"/>
      <c r="G84" s="448"/>
      <c r="H84" s="448"/>
      <c r="I84" s="448"/>
      <c r="J84" s="448"/>
      <c r="K84" s="448"/>
    </row>
    <row r="85" spans="2:11" s="432" customFormat="1" ht="12.75">
      <c r="B85" s="470"/>
      <c r="C85" s="469"/>
      <c r="D85" s="448"/>
      <c r="E85" s="448"/>
      <c r="F85" s="448"/>
      <c r="G85" s="448"/>
      <c r="H85" s="448"/>
      <c r="I85" s="448"/>
      <c r="J85" s="448"/>
      <c r="K85" s="448"/>
    </row>
    <row r="86" spans="2:3" ht="12.75">
      <c r="B86" s="471"/>
      <c r="C86" s="472"/>
    </row>
    <row r="87" spans="2:3" ht="12.75">
      <c r="B87" s="471"/>
      <c r="C87" s="472"/>
    </row>
    <row r="88" ht="12.75">
      <c r="B88" s="471"/>
    </row>
    <row r="89" ht="12.75">
      <c r="B89" s="471"/>
    </row>
    <row r="90" ht="12.75">
      <c r="B90" s="471"/>
    </row>
    <row r="91" ht="12.75">
      <c r="B91" s="471"/>
    </row>
    <row r="92" ht="12.75">
      <c r="B92" s="471"/>
    </row>
    <row r="93" ht="12.75">
      <c r="B93" s="471"/>
    </row>
    <row r="94" ht="12.75">
      <c r="B94" s="471"/>
    </row>
    <row r="95" ht="12.75">
      <c r="B95" s="471"/>
    </row>
    <row r="96" ht="12.75">
      <c r="B96" s="471"/>
    </row>
    <row r="97" ht="12.75">
      <c r="B97" s="471"/>
    </row>
    <row r="98" ht="12.75">
      <c r="B98" s="471"/>
    </row>
    <row r="99" ht="12.75">
      <c r="B99" s="471"/>
    </row>
    <row r="100" ht="12.75">
      <c r="B100" s="471"/>
    </row>
    <row r="101" ht="12.75">
      <c r="B101" s="471"/>
    </row>
    <row r="102" ht="12.75">
      <c r="B102" s="471"/>
    </row>
    <row r="103" ht="12.75">
      <c r="B103" s="471"/>
    </row>
    <row r="104" ht="12.75">
      <c r="B104" s="471"/>
    </row>
    <row r="105" ht="12.75">
      <c r="B105" s="471"/>
    </row>
    <row r="106" ht="12.75">
      <c r="B106" s="471"/>
    </row>
    <row r="107" ht="12.75">
      <c r="B107" s="471"/>
    </row>
    <row r="108" ht="12.75">
      <c r="B108" s="471"/>
    </row>
    <row r="109" ht="12.75">
      <c r="B109" s="471"/>
    </row>
  </sheetData>
  <printOptions/>
  <pageMargins left="1.76" right="0.75" top="0.98" bottom="0.76" header="0.5" footer="0.5"/>
  <pageSetup horizontalDpi="300" verticalDpi="300" orientation="portrait" paperSize="9" r:id="rId1"/>
  <headerFooter alignWithMargins="0">
    <oddFooter>&amp;L&amp;"RimHelvetica,Roman"&amp;8Valsts kase / Pārskatu departaments
13.11.98.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4" sqref="A4"/>
    </sheetView>
  </sheetViews>
  <sheetFormatPr defaultColWidth="9.00390625" defaultRowHeight="12"/>
  <cols>
    <col min="1" max="1" width="24.75390625" style="230" customWidth="1"/>
    <col min="2" max="3" width="13.125" style="230" customWidth="1"/>
    <col min="4" max="4" width="14.00390625" style="230" customWidth="1"/>
    <col min="5" max="5" width="16.625" style="230" customWidth="1"/>
    <col min="6" max="6" width="13.625" style="230" customWidth="1"/>
    <col min="7" max="7" width="9.75390625" style="230" customWidth="1"/>
    <col min="8" max="9" width="8.875" style="230" customWidth="1"/>
    <col min="10" max="10" width="14.875" style="230" customWidth="1"/>
    <col min="11" max="16384" width="8.00390625" style="230" customWidth="1"/>
  </cols>
  <sheetData>
    <row r="1" spans="1:10" ht="12.75" customHeight="1">
      <c r="A1" s="300" t="s">
        <v>535</v>
      </c>
      <c r="B1" s="300"/>
      <c r="C1" s="300"/>
      <c r="D1" s="300"/>
      <c r="E1" s="300"/>
      <c r="F1" s="300"/>
      <c r="G1" s="300"/>
      <c r="H1" s="300"/>
      <c r="I1" s="300"/>
      <c r="J1" s="454" t="s">
        <v>536</v>
      </c>
    </row>
    <row r="2" spans="1:10" ht="12">
      <c r="A2" s="432"/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2">
      <c r="A3" s="432"/>
      <c r="B3" s="432"/>
      <c r="C3" s="432"/>
      <c r="D3" s="432"/>
      <c r="E3" s="432"/>
      <c r="F3" s="432"/>
      <c r="G3" s="432"/>
      <c r="H3" s="432"/>
      <c r="I3" s="432"/>
      <c r="J3" s="432"/>
    </row>
    <row r="4" spans="1:10" ht="15.75">
      <c r="A4" s="349" t="s">
        <v>537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5.75">
      <c r="A5" s="349" t="s">
        <v>292</v>
      </c>
      <c r="B5" s="237"/>
      <c r="C5" s="349"/>
      <c r="D5" s="349"/>
      <c r="E5" s="349"/>
      <c r="F5" s="349"/>
      <c r="G5" s="347"/>
      <c r="H5" s="347"/>
      <c r="I5" s="347"/>
      <c r="J5" s="347"/>
    </row>
    <row r="6" spans="1:10" ht="15.75">
      <c r="A6" s="473"/>
      <c r="B6" s="432"/>
      <c r="C6" s="432"/>
      <c r="D6" s="432"/>
      <c r="E6" s="432"/>
      <c r="F6" s="432"/>
      <c r="G6" s="432"/>
      <c r="H6" s="432"/>
      <c r="I6" s="432"/>
      <c r="J6" s="432"/>
    </row>
    <row r="7" spans="1:10" ht="11.25">
      <c r="A7" s="333"/>
      <c r="B7" s="333"/>
      <c r="C7" s="333"/>
      <c r="D7" s="333"/>
      <c r="E7" s="333"/>
      <c r="F7" s="333"/>
      <c r="G7" s="333"/>
      <c r="H7" s="333"/>
      <c r="I7" s="333"/>
      <c r="J7" s="333" t="s">
        <v>538</v>
      </c>
    </row>
    <row r="8" spans="1:10" ht="56.25">
      <c r="A8" s="414" t="s">
        <v>497</v>
      </c>
      <c r="B8" s="474" t="s">
        <v>539</v>
      </c>
      <c r="C8" s="474" t="s">
        <v>540</v>
      </c>
      <c r="D8" s="474" t="s">
        <v>541</v>
      </c>
      <c r="E8" s="474" t="s">
        <v>542</v>
      </c>
      <c r="F8" s="474" t="s">
        <v>543</v>
      </c>
      <c r="G8" s="474" t="s">
        <v>544</v>
      </c>
      <c r="H8" s="475" t="s">
        <v>545</v>
      </c>
      <c r="I8" s="476"/>
      <c r="J8" s="477" t="s">
        <v>546</v>
      </c>
    </row>
    <row r="9" spans="1:10" ht="11.25">
      <c r="A9" s="478"/>
      <c r="B9" s="479"/>
      <c r="C9" s="479"/>
      <c r="D9" s="479"/>
      <c r="E9" s="479"/>
      <c r="F9" s="480"/>
      <c r="G9" s="480"/>
      <c r="H9" s="480" t="s">
        <v>547</v>
      </c>
      <c r="I9" s="480" t="s">
        <v>548</v>
      </c>
      <c r="J9" s="481"/>
    </row>
    <row r="10" spans="1:10" ht="11.25">
      <c r="A10" s="482">
        <v>1</v>
      </c>
      <c r="B10" s="483">
        <v>2</v>
      </c>
      <c r="C10" s="483">
        <v>3</v>
      </c>
      <c r="D10" s="483">
        <v>4</v>
      </c>
      <c r="E10" s="483">
        <v>5</v>
      </c>
      <c r="F10" s="484">
        <v>6</v>
      </c>
      <c r="G10" s="484">
        <v>7</v>
      </c>
      <c r="H10" s="484">
        <v>8</v>
      </c>
      <c r="I10" s="484">
        <v>9</v>
      </c>
      <c r="J10" s="485">
        <v>10</v>
      </c>
    </row>
    <row r="11" spans="1:10" ht="12">
      <c r="A11" s="486" t="s">
        <v>500</v>
      </c>
      <c r="B11" s="487">
        <v>857700</v>
      </c>
      <c r="C11" s="488">
        <v>2742928</v>
      </c>
      <c r="D11" s="487">
        <v>47424</v>
      </c>
      <c r="E11" s="488">
        <v>13733045</v>
      </c>
      <c r="F11" s="489">
        <v>6754</v>
      </c>
      <c r="G11" s="490"/>
      <c r="H11" s="490"/>
      <c r="I11" s="490">
        <v>7500</v>
      </c>
      <c r="J11" s="491">
        <f aca="true" t="shared" si="0" ref="J11:J44">SUM(B11:I11)</f>
        <v>17395351</v>
      </c>
    </row>
    <row r="12" spans="1:10" ht="12">
      <c r="A12" s="486" t="s">
        <v>501</v>
      </c>
      <c r="B12" s="487">
        <v>480000</v>
      </c>
      <c r="C12" s="487">
        <v>375066</v>
      </c>
      <c r="D12" s="487">
        <v>5232</v>
      </c>
      <c r="E12" s="488">
        <v>2150961</v>
      </c>
      <c r="F12" s="489">
        <v>5831</v>
      </c>
      <c r="G12" s="490"/>
      <c r="H12" s="490">
        <v>2967</v>
      </c>
      <c r="I12" s="490"/>
      <c r="J12" s="491">
        <f t="shared" si="0"/>
        <v>3020057</v>
      </c>
    </row>
    <row r="13" spans="1:10" ht="12">
      <c r="A13" s="486" t="s">
        <v>502</v>
      </c>
      <c r="B13" s="487"/>
      <c r="C13" s="487">
        <v>305667</v>
      </c>
      <c r="D13" s="487">
        <v>9025</v>
      </c>
      <c r="E13" s="488">
        <v>1372794</v>
      </c>
      <c r="F13" s="490">
        <v>2516</v>
      </c>
      <c r="G13" s="490"/>
      <c r="H13" s="490">
        <v>4164</v>
      </c>
      <c r="I13" s="490"/>
      <c r="J13" s="491">
        <f t="shared" si="0"/>
        <v>1694166</v>
      </c>
    </row>
    <row r="14" spans="1:10" ht="12">
      <c r="A14" s="486" t="s">
        <v>503</v>
      </c>
      <c r="B14" s="487">
        <v>404900</v>
      </c>
      <c r="C14" s="487">
        <v>87538</v>
      </c>
      <c r="D14" s="487">
        <v>2509</v>
      </c>
      <c r="E14" s="488">
        <v>1052408</v>
      </c>
      <c r="F14" s="490">
        <v>707</v>
      </c>
      <c r="G14" s="490"/>
      <c r="H14" s="490"/>
      <c r="I14" s="490"/>
      <c r="J14" s="491">
        <f t="shared" si="0"/>
        <v>1548062</v>
      </c>
    </row>
    <row r="15" spans="1:10" ht="12">
      <c r="A15" s="486" t="s">
        <v>504</v>
      </c>
      <c r="B15" s="487">
        <v>210000</v>
      </c>
      <c r="C15" s="487">
        <v>477958</v>
      </c>
      <c r="D15" s="487">
        <v>6953</v>
      </c>
      <c r="E15" s="488">
        <v>1665590</v>
      </c>
      <c r="F15" s="490">
        <v>2567</v>
      </c>
      <c r="G15" s="490">
        <v>30000</v>
      </c>
      <c r="H15" s="490"/>
      <c r="I15" s="490"/>
      <c r="J15" s="491">
        <f t="shared" si="0"/>
        <v>2393068</v>
      </c>
    </row>
    <row r="16" spans="1:10" ht="12">
      <c r="A16" s="486" t="s">
        <v>505</v>
      </c>
      <c r="B16" s="487">
        <v>49600</v>
      </c>
      <c r="C16" s="487">
        <v>341783</v>
      </c>
      <c r="D16" s="487">
        <v>4444</v>
      </c>
      <c r="E16" s="487">
        <v>817680</v>
      </c>
      <c r="F16" s="490">
        <v>2710</v>
      </c>
      <c r="G16" s="490"/>
      <c r="H16" s="490"/>
      <c r="I16" s="490">
        <v>7500</v>
      </c>
      <c r="J16" s="491">
        <f t="shared" si="0"/>
        <v>1223717</v>
      </c>
    </row>
    <row r="17" spans="1:10" ht="12">
      <c r="A17" s="486" t="s">
        <v>506</v>
      </c>
      <c r="B17" s="487"/>
      <c r="C17" s="487">
        <v>35434</v>
      </c>
      <c r="D17" s="487">
        <v>3297</v>
      </c>
      <c r="E17" s="487">
        <v>840102</v>
      </c>
      <c r="F17" s="490">
        <v>72</v>
      </c>
      <c r="G17" s="490"/>
      <c r="H17" s="490"/>
      <c r="I17" s="490"/>
      <c r="J17" s="491">
        <f t="shared" si="0"/>
        <v>878905</v>
      </c>
    </row>
    <row r="18" spans="1:10" ht="12">
      <c r="A18" s="486" t="s">
        <v>507</v>
      </c>
      <c r="B18" s="487">
        <v>425000</v>
      </c>
      <c r="C18" s="487">
        <v>314383</v>
      </c>
      <c r="D18" s="487">
        <v>2151</v>
      </c>
      <c r="E18" s="488">
        <v>1166739</v>
      </c>
      <c r="F18" s="490">
        <v>1537</v>
      </c>
      <c r="G18" s="490"/>
      <c r="H18" s="490"/>
      <c r="I18" s="490">
        <v>24500</v>
      </c>
      <c r="J18" s="491">
        <f t="shared" si="0"/>
        <v>1934310</v>
      </c>
    </row>
    <row r="19" spans="1:10" ht="12">
      <c r="A19" s="486" t="s">
        <v>508</v>
      </c>
      <c r="B19" s="487">
        <v>51000</v>
      </c>
      <c r="C19" s="487">
        <v>370631</v>
      </c>
      <c r="D19" s="487">
        <v>2509</v>
      </c>
      <c r="E19" s="487">
        <v>703864</v>
      </c>
      <c r="F19" s="490">
        <v>1409</v>
      </c>
      <c r="G19" s="490"/>
      <c r="H19" s="490">
        <v>6662</v>
      </c>
      <c r="I19" s="490">
        <v>13250</v>
      </c>
      <c r="J19" s="491">
        <f t="shared" si="0"/>
        <v>1149325</v>
      </c>
    </row>
    <row r="20" spans="1:10" ht="12">
      <c r="A20" s="486" t="s">
        <v>509</v>
      </c>
      <c r="B20" s="487">
        <v>52000</v>
      </c>
      <c r="C20" s="487">
        <v>304974</v>
      </c>
      <c r="D20" s="487">
        <v>2867</v>
      </c>
      <c r="E20" s="487">
        <v>792407</v>
      </c>
      <c r="F20" s="490">
        <v>2255</v>
      </c>
      <c r="G20" s="490"/>
      <c r="H20" s="490">
        <v>3607</v>
      </c>
      <c r="I20" s="490">
        <v>13780</v>
      </c>
      <c r="J20" s="491">
        <f t="shared" si="0"/>
        <v>1171890</v>
      </c>
    </row>
    <row r="21" spans="1:10" ht="12">
      <c r="A21" s="486" t="s">
        <v>510</v>
      </c>
      <c r="B21" s="487"/>
      <c r="C21" s="487">
        <v>492093</v>
      </c>
      <c r="D21" s="487">
        <v>4157</v>
      </c>
      <c r="E21" s="488">
        <v>1350618</v>
      </c>
      <c r="F21" s="490">
        <v>1399</v>
      </c>
      <c r="G21" s="490"/>
      <c r="H21" s="490">
        <v>1750</v>
      </c>
      <c r="I21" s="490">
        <v>13500</v>
      </c>
      <c r="J21" s="491">
        <f t="shared" si="0"/>
        <v>1863517</v>
      </c>
    </row>
    <row r="22" spans="1:10" ht="12">
      <c r="A22" s="486" t="s">
        <v>511</v>
      </c>
      <c r="B22" s="487">
        <v>324967</v>
      </c>
      <c r="C22" s="487">
        <v>882861</v>
      </c>
      <c r="D22" s="487">
        <v>6380</v>
      </c>
      <c r="E22" s="488">
        <v>1626349</v>
      </c>
      <c r="F22" s="490">
        <v>1968</v>
      </c>
      <c r="G22" s="490"/>
      <c r="H22" s="490">
        <v>10273</v>
      </c>
      <c r="I22" s="490">
        <v>3500</v>
      </c>
      <c r="J22" s="491">
        <f t="shared" si="0"/>
        <v>2856298</v>
      </c>
    </row>
    <row r="23" spans="1:10" ht="12">
      <c r="A23" s="486" t="s">
        <v>512</v>
      </c>
      <c r="B23" s="487">
        <v>260000</v>
      </c>
      <c r="C23" s="487">
        <v>261688</v>
      </c>
      <c r="D23" s="487">
        <v>1433</v>
      </c>
      <c r="E23" s="487">
        <v>967253</v>
      </c>
      <c r="F23" s="490">
        <v>1947</v>
      </c>
      <c r="G23" s="490"/>
      <c r="H23" s="490">
        <v>3500</v>
      </c>
      <c r="I23" s="490">
        <v>20500</v>
      </c>
      <c r="J23" s="491">
        <f t="shared" si="0"/>
        <v>1516321</v>
      </c>
    </row>
    <row r="24" spans="1:10" ht="12">
      <c r="A24" s="486" t="s">
        <v>513</v>
      </c>
      <c r="B24" s="487"/>
      <c r="C24" s="487">
        <v>116195</v>
      </c>
      <c r="D24" s="487">
        <v>3871</v>
      </c>
      <c r="E24" s="488">
        <v>1151695</v>
      </c>
      <c r="F24" s="490">
        <v>431</v>
      </c>
      <c r="G24" s="490"/>
      <c r="H24" s="490"/>
      <c r="I24" s="490">
        <v>14000</v>
      </c>
      <c r="J24" s="491">
        <f t="shared" si="0"/>
        <v>1286192</v>
      </c>
    </row>
    <row r="25" spans="1:10" ht="12">
      <c r="A25" s="486" t="s">
        <v>514</v>
      </c>
      <c r="B25" s="487">
        <v>178200</v>
      </c>
      <c r="C25" s="487">
        <v>112317</v>
      </c>
      <c r="D25" s="487">
        <v>3297</v>
      </c>
      <c r="E25" s="487">
        <v>732310</v>
      </c>
      <c r="F25" s="490">
        <v>144</v>
      </c>
      <c r="G25" s="490"/>
      <c r="H25" s="490"/>
      <c r="I25" s="490"/>
      <c r="J25" s="491">
        <f t="shared" si="0"/>
        <v>1026268</v>
      </c>
    </row>
    <row r="26" spans="1:10" ht="12">
      <c r="A26" s="486" t="s">
        <v>515</v>
      </c>
      <c r="B26" s="487"/>
      <c r="C26" s="487">
        <v>232862</v>
      </c>
      <c r="D26" s="487">
        <v>4665</v>
      </c>
      <c r="E26" s="487">
        <v>975078</v>
      </c>
      <c r="F26" s="490">
        <v>2485</v>
      </c>
      <c r="G26" s="490"/>
      <c r="H26" s="490">
        <v>3050</v>
      </c>
      <c r="I26" s="490">
        <v>7000</v>
      </c>
      <c r="J26" s="491">
        <f t="shared" si="0"/>
        <v>1225140</v>
      </c>
    </row>
    <row r="27" spans="1:10" ht="12">
      <c r="A27" s="486" t="s">
        <v>516</v>
      </c>
      <c r="B27" s="487">
        <v>45000</v>
      </c>
      <c r="C27" s="487">
        <v>388427</v>
      </c>
      <c r="D27" s="487">
        <v>4444</v>
      </c>
      <c r="E27" s="488">
        <v>1342449</v>
      </c>
      <c r="F27" s="490">
        <v>4043</v>
      </c>
      <c r="G27" s="490"/>
      <c r="H27" s="490">
        <v>10334</v>
      </c>
      <c r="I27" s="490">
        <v>33505</v>
      </c>
      <c r="J27" s="491">
        <f t="shared" si="0"/>
        <v>1828202</v>
      </c>
    </row>
    <row r="28" spans="1:10" ht="12">
      <c r="A28" s="486" t="s">
        <v>517</v>
      </c>
      <c r="B28" s="487">
        <v>146000</v>
      </c>
      <c r="C28" s="487">
        <v>118989</v>
      </c>
      <c r="D28" s="487">
        <v>2867</v>
      </c>
      <c r="E28" s="487">
        <v>979825</v>
      </c>
      <c r="F28" s="490">
        <v>2357</v>
      </c>
      <c r="G28" s="490"/>
      <c r="H28" s="490">
        <v>4931</v>
      </c>
      <c r="I28" s="490">
        <v>14000</v>
      </c>
      <c r="J28" s="491">
        <f t="shared" si="0"/>
        <v>1268969</v>
      </c>
    </row>
    <row r="29" spans="1:10" ht="12">
      <c r="A29" s="486" t="s">
        <v>518</v>
      </c>
      <c r="B29" s="487"/>
      <c r="C29" s="487">
        <v>377604</v>
      </c>
      <c r="D29" s="487">
        <v>4157</v>
      </c>
      <c r="E29" s="488">
        <v>1187744</v>
      </c>
      <c r="F29" s="490">
        <v>666</v>
      </c>
      <c r="G29" s="490"/>
      <c r="H29" s="490">
        <v>5700</v>
      </c>
      <c r="I29" s="490">
        <v>16600</v>
      </c>
      <c r="J29" s="491">
        <f t="shared" si="0"/>
        <v>1592471</v>
      </c>
    </row>
    <row r="30" spans="1:10" ht="12">
      <c r="A30" s="486" t="s">
        <v>519</v>
      </c>
      <c r="B30" s="487"/>
      <c r="C30" s="487">
        <v>438226</v>
      </c>
      <c r="D30" s="487">
        <v>4157</v>
      </c>
      <c r="E30" s="488">
        <v>1292315</v>
      </c>
      <c r="F30" s="490">
        <v>651</v>
      </c>
      <c r="G30" s="490"/>
      <c r="H30" s="490"/>
      <c r="I30" s="490">
        <v>41900</v>
      </c>
      <c r="J30" s="491">
        <f t="shared" si="0"/>
        <v>1777249</v>
      </c>
    </row>
    <row r="31" spans="1:10" ht="12">
      <c r="A31" s="486" t="s">
        <v>520</v>
      </c>
      <c r="B31" s="487">
        <v>180000</v>
      </c>
      <c r="C31" s="487">
        <v>138898</v>
      </c>
      <c r="D31" s="487">
        <v>5017</v>
      </c>
      <c r="E31" s="488">
        <v>1053213</v>
      </c>
      <c r="F31" s="490">
        <v>835</v>
      </c>
      <c r="G31" s="490"/>
      <c r="H31" s="490">
        <v>3252</v>
      </c>
      <c r="I31" s="490">
        <v>15458</v>
      </c>
      <c r="J31" s="491">
        <f t="shared" si="0"/>
        <v>1396673</v>
      </c>
    </row>
    <row r="32" spans="1:10" ht="12">
      <c r="A32" s="486" t="s">
        <v>521</v>
      </c>
      <c r="B32" s="487"/>
      <c r="C32" s="487">
        <v>128124</v>
      </c>
      <c r="D32" s="487">
        <v>2509</v>
      </c>
      <c r="E32" s="487">
        <v>884135</v>
      </c>
      <c r="F32" s="490">
        <v>2982</v>
      </c>
      <c r="G32" s="490"/>
      <c r="H32" s="490"/>
      <c r="I32" s="490">
        <v>46000</v>
      </c>
      <c r="J32" s="491">
        <f t="shared" si="0"/>
        <v>1063750</v>
      </c>
    </row>
    <row r="33" spans="1:10" ht="12">
      <c r="A33" s="486" t="s">
        <v>522</v>
      </c>
      <c r="B33" s="487">
        <v>272200</v>
      </c>
      <c r="C33" s="487">
        <v>229344</v>
      </c>
      <c r="D33" s="487">
        <v>6093</v>
      </c>
      <c r="E33" s="488">
        <v>1176701</v>
      </c>
      <c r="F33" s="490">
        <v>1286</v>
      </c>
      <c r="G33" s="490"/>
      <c r="H33" s="490">
        <v>5540</v>
      </c>
      <c r="I33" s="490">
        <v>13000</v>
      </c>
      <c r="J33" s="491">
        <f t="shared" si="0"/>
        <v>1704164</v>
      </c>
    </row>
    <row r="34" spans="1:10" ht="12">
      <c r="A34" s="486" t="s">
        <v>523</v>
      </c>
      <c r="B34" s="487">
        <v>90000</v>
      </c>
      <c r="C34" s="487">
        <v>230227</v>
      </c>
      <c r="D34" s="487">
        <v>6093</v>
      </c>
      <c r="E34" s="488">
        <v>1541373</v>
      </c>
      <c r="F34" s="490">
        <v>907</v>
      </c>
      <c r="G34" s="490"/>
      <c r="H34" s="490">
        <v>3500</v>
      </c>
      <c r="I34" s="490">
        <v>17500</v>
      </c>
      <c r="J34" s="491">
        <f t="shared" si="0"/>
        <v>1889600</v>
      </c>
    </row>
    <row r="35" spans="1:10" ht="12">
      <c r="A35" s="486" t="s">
        <v>524</v>
      </c>
      <c r="B35" s="487">
        <v>98600</v>
      </c>
      <c r="C35" s="487">
        <v>331294</v>
      </c>
      <c r="D35" s="487">
        <v>4015</v>
      </c>
      <c r="E35" s="488">
        <v>1108837</v>
      </c>
      <c r="F35" s="490">
        <v>2275</v>
      </c>
      <c r="G35" s="490"/>
      <c r="H35" s="490">
        <v>5390</v>
      </c>
      <c r="I35" s="490">
        <v>28000</v>
      </c>
      <c r="J35" s="491">
        <f t="shared" si="0"/>
        <v>1578411</v>
      </c>
    </row>
    <row r="36" spans="1:10" ht="12">
      <c r="A36" s="486" t="s">
        <v>525</v>
      </c>
      <c r="B36" s="487">
        <v>10000</v>
      </c>
      <c r="C36" s="487">
        <v>503112</v>
      </c>
      <c r="D36" s="487">
        <v>2796</v>
      </c>
      <c r="E36" s="488">
        <v>1026717</v>
      </c>
      <c r="F36" s="490">
        <v>3807</v>
      </c>
      <c r="G36" s="490"/>
      <c r="H36" s="490"/>
      <c r="I36" s="490">
        <v>35500</v>
      </c>
      <c r="J36" s="491">
        <f t="shared" si="0"/>
        <v>1581932</v>
      </c>
    </row>
    <row r="37" spans="1:10" ht="12">
      <c r="A37" s="486" t="s">
        <v>526</v>
      </c>
      <c r="B37" s="487">
        <v>367000</v>
      </c>
      <c r="C37" s="487">
        <v>462465</v>
      </c>
      <c r="D37" s="487">
        <v>10250</v>
      </c>
      <c r="E37" s="488">
        <v>2911540</v>
      </c>
      <c r="F37" s="490">
        <v>1696</v>
      </c>
      <c r="G37" s="490"/>
      <c r="H37" s="490">
        <v>6193</v>
      </c>
      <c r="I37" s="490">
        <v>40282</v>
      </c>
      <c r="J37" s="491">
        <f t="shared" si="0"/>
        <v>3799426</v>
      </c>
    </row>
    <row r="38" spans="1:10" ht="12">
      <c r="A38" s="486" t="s">
        <v>527</v>
      </c>
      <c r="B38" s="487">
        <v>27000</v>
      </c>
      <c r="C38" s="487">
        <v>521454</v>
      </c>
      <c r="D38" s="487">
        <v>3584</v>
      </c>
      <c r="E38" s="488">
        <v>1048218</v>
      </c>
      <c r="F38" s="490">
        <v>872</v>
      </c>
      <c r="G38" s="490"/>
      <c r="H38" s="490"/>
      <c r="I38" s="490">
        <v>3500</v>
      </c>
      <c r="J38" s="491">
        <f t="shared" si="0"/>
        <v>1604628</v>
      </c>
    </row>
    <row r="39" spans="1:10" ht="12">
      <c r="A39" s="486" t="s">
        <v>528</v>
      </c>
      <c r="B39" s="487">
        <v>504368</v>
      </c>
      <c r="C39" s="487">
        <v>162942</v>
      </c>
      <c r="D39" s="487">
        <v>5805</v>
      </c>
      <c r="E39" s="488">
        <v>1351465</v>
      </c>
      <c r="F39" s="490">
        <v>1389</v>
      </c>
      <c r="G39" s="490"/>
      <c r="H39" s="490">
        <v>7092</v>
      </c>
      <c r="I39" s="490">
        <v>19000</v>
      </c>
      <c r="J39" s="491">
        <f t="shared" si="0"/>
        <v>2052061</v>
      </c>
    </row>
    <row r="40" spans="1:10" ht="12">
      <c r="A40" s="486" t="s">
        <v>529</v>
      </c>
      <c r="B40" s="487">
        <v>847184</v>
      </c>
      <c r="C40" s="487">
        <v>676605</v>
      </c>
      <c r="D40" s="487">
        <v>4444</v>
      </c>
      <c r="E40" s="488">
        <v>1382580</v>
      </c>
      <c r="F40" s="492">
        <v>1030</v>
      </c>
      <c r="G40" s="493"/>
      <c r="H40" s="493">
        <v>6159</v>
      </c>
      <c r="I40" s="493">
        <v>16700</v>
      </c>
      <c r="J40" s="491">
        <f t="shared" si="0"/>
        <v>2934702</v>
      </c>
    </row>
    <row r="41" spans="1:10" ht="12">
      <c r="A41" s="486" t="s">
        <v>530</v>
      </c>
      <c r="B41" s="487">
        <v>419706</v>
      </c>
      <c r="C41" s="487">
        <v>165573</v>
      </c>
      <c r="D41" s="487">
        <v>5232</v>
      </c>
      <c r="E41" s="487">
        <v>910329</v>
      </c>
      <c r="F41" s="492">
        <v>149</v>
      </c>
      <c r="G41" s="493"/>
      <c r="H41" s="493">
        <v>1747</v>
      </c>
      <c r="I41" s="493">
        <v>13400</v>
      </c>
      <c r="J41" s="491">
        <f t="shared" si="0"/>
        <v>1516136</v>
      </c>
    </row>
    <row r="42" spans="1:10" ht="12">
      <c r="A42" s="486" t="s">
        <v>531</v>
      </c>
      <c r="B42" s="487"/>
      <c r="C42" s="487">
        <v>602249</v>
      </c>
      <c r="D42" s="487">
        <v>5232</v>
      </c>
      <c r="E42" s="488">
        <v>1644792</v>
      </c>
      <c r="F42" s="492">
        <v>179</v>
      </c>
      <c r="G42" s="493"/>
      <c r="H42" s="493">
        <v>13956</v>
      </c>
      <c r="I42" s="493">
        <v>34500</v>
      </c>
      <c r="J42" s="491">
        <f t="shared" si="0"/>
        <v>2300908</v>
      </c>
    </row>
    <row r="43" spans="1:10" ht="12">
      <c r="A43" s="486" t="s">
        <v>532</v>
      </c>
      <c r="B43" s="494"/>
      <c r="C43" s="487">
        <v>160510</v>
      </c>
      <c r="D43" s="487">
        <v>2796</v>
      </c>
      <c r="E43" s="487">
        <v>392652</v>
      </c>
      <c r="F43" s="495">
        <v>144</v>
      </c>
      <c r="G43" s="496"/>
      <c r="H43" s="493">
        <v>8050</v>
      </c>
      <c r="I43" s="493">
        <v>3500</v>
      </c>
      <c r="J43" s="491">
        <f t="shared" si="0"/>
        <v>567652</v>
      </c>
    </row>
    <row r="44" spans="1:10" ht="12">
      <c r="A44" s="497" t="s">
        <v>533</v>
      </c>
      <c r="B44" s="498">
        <f aca="true" t="shared" si="1" ref="B44:I44">SUM(B11:B43)</f>
        <v>6300425</v>
      </c>
      <c r="C44" s="498">
        <f t="shared" si="1"/>
        <v>13090421</v>
      </c>
      <c r="D44" s="498">
        <f t="shared" si="1"/>
        <v>189705</v>
      </c>
      <c r="E44" s="498">
        <f t="shared" si="1"/>
        <v>52333778</v>
      </c>
      <c r="F44" s="498">
        <f t="shared" si="1"/>
        <v>60000</v>
      </c>
      <c r="G44" s="498">
        <f t="shared" si="1"/>
        <v>30000</v>
      </c>
      <c r="H44" s="498">
        <f t="shared" si="1"/>
        <v>117817</v>
      </c>
      <c r="I44" s="498">
        <f t="shared" si="1"/>
        <v>517375</v>
      </c>
      <c r="J44" s="499">
        <f t="shared" si="0"/>
        <v>72639521</v>
      </c>
    </row>
    <row r="45" spans="1:10" ht="12">
      <c r="A45" s="500"/>
      <c r="B45" s="501"/>
      <c r="C45" s="501"/>
      <c r="D45" s="501"/>
      <c r="E45" s="501"/>
      <c r="F45" s="501"/>
      <c r="G45" s="501"/>
      <c r="H45" s="501"/>
      <c r="I45" s="501"/>
      <c r="J45" s="501"/>
    </row>
    <row r="46" spans="1:10" ht="12">
      <c r="A46" s="500"/>
      <c r="B46" s="501"/>
      <c r="C46" s="501"/>
      <c r="D46" s="501"/>
      <c r="E46" s="501"/>
      <c r="F46" s="501"/>
      <c r="G46" s="501"/>
      <c r="H46" s="501"/>
      <c r="I46" s="501"/>
      <c r="J46" s="501"/>
    </row>
    <row r="47" spans="1:10" ht="12">
      <c r="A47" s="500"/>
      <c r="B47" s="501"/>
      <c r="C47" s="501"/>
      <c r="D47" s="501"/>
      <c r="E47" s="501"/>
      <c r="F47" s="501"/>
      <c r="G47" s="501"/>
      <c r="H47" s="501"/>
      <c r="I47" s="501"/>
      <c r="J47" s="501"/>
    </row>
    <row r="48" spans="1:9" ht="12.75">
      <c r="A48" s="502"/>
      <c r="B48" s="503"/>
      <c r="C48" s="504"/>
      <c r="D48" s="505"/>
      <c r="E48" s="505"/>
      <c r="F48" s="505"/>
      <c r="G48" s="505"/>
      <c r="H48" s="505"/>
      <c r="I48" s="505"/>
    </row>
    <row r="49" spans="1:10" s="282" customFormat="1" ht="12.75">
      <c r="A49" s="388" t="s">
        <v>549</v>
      </c>
      <c r="B49" s="388"/>
      <c r="C49" s="506"/>
      <c r="D49" s="507"/>
      <c r="E49" s="390"/>
      <c r="F49" s="390"/>
      <c r="G49" s="388" t="s">
        <v>459</v>
      </c>
      <c r="H49" s="507"/>
      <c r="I49" s="390"/>
      <c r="J49" s="447" t="s">
        <v>534</v>
      </c>
    </row>
    <row r="50" spans="1:10" ht="12">
      <c r="A50" s="508"/>
      <c r="B50" s="509"/>
      <c r="C50" s="509"/>
      <c r="D50" s="509"/>
      <c r="E50" s="507"/>
      <c r="F50" s="507"/>
      <c r="G50" s="510"/>
      <c r="H50" s="510"/>
      <c r="I50" s="510"/>
      <c r="J50" s="507"/>
    </row>
  </sheetData>
  <printOptions/>
  <pageMargins left="1.19" right="0.3" top="1" bottom="1" header="0.5" footer="0.5"/>
  <pageSetup horizontalDpi="300" verticalDpi="300" orientation="landscape" paperSize="9" r:id="rId1"/>
  <headerFooter alignWithMargins="0">
    <oddFooter>&amp;L&amp;"RimHelvetica,Roman"&amp;8Valsts kase / Pārskatu departaments
13.11.98.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1"/>
  <sheetViews>
    <sheetView workbookViewId="0" topLeftCell="A1">
      <selection activeCell="A11" sqref="A11"/>
    </sheetView>
  </sheetViews>
  <sheetFormatPr defaultColWidth="9.00390625" defaultRowHeight="12"/>
  <cols>
    <col min="1" max="1" width="50.375" style="0" customWidth="1"/>
    <col min="2" max="2" width="9.75390625" style="0" customWidth="1"/>
    <col min="3" max="3" width="13.375" style="0" customWidth="1"/>
    <col min="4" max="4" width="14.25390625" style="0" customWidth="1"/>
    <col min="5" max="5" width="13.125" style="0" customWidth="1"/>
  </cols>
  <sheetData>
    <row r="1" spans="1:5" ht="12.75">
      <c r="A1" s="2"/>
      <c r="B1" s="2"/>
      <c r="C1" s="1"/>
      <c r="D1" s="1"/>
      <c r="E1" s="2"/>
    </row>
    <row r="2" spans="1:5" ht="12.75">
      <c r="A2" s="1" t="s">
        <v>255</v>
      </c>
      <c r="B2" s="2"/>
      <c r="C2" s="1"/>
      <c r="D2" s="1"/>
      <c r="E2" s="214" t="s">
        <v>256</v>
      </c>
    </row>
    <row r="3" spans="1:5" ht="15.75">
      <c r="A3" s="40" t="s">
        <v>257</v>
      </c>
      <c r="B3" s="2"/>
      <c r="C3" s="2"/>
      <c r="D3" s="2"/>
      <c r="E3" s="2"/>
    </row>
    <row r="4" spans="1:5" ht="15.75">
      <c r="A4" s="40" t="s">
        <v>258</v>
      </c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.75">
      <c r="A8" s="2"/>
      <c r="B8" s="2"/>
      <c r="C8" s="2"/>
      <c r="D8" s="1"/>
      <c r="E8" s="215" t="s">
        <v>259</v>
      </c>
    </row>
    <row r="9" spans="1:5" ht="36">
      <c r="A9" s="8" t="s">
        <v>260</v>
      </c>
      <c r="B9" s="9" t="s">
        <v>261</v>
      </c>
      <c r="C9" s="9" t="s">
        <v>262</v>
      </c>
      <c r="D9" s="9" t="s">
        <v>263</v>
      </c>
      <c r="E9" s="9" t="s">
        <v>264</v>
      </c>
    </row>
    <row r="10" spans="1:5" ht="12">
      <c r="A10" s="46">
        <v>1</v>
      </c>
      <c r="B10" s="46"/>
      <c r="C10" s="45">
        <v>2</v>
      </c>
      <c r="D10" s="45">
        <v>3</v>
      </c>
      <c r="E10" s="45">
        <v>4</v>
      </c>
    </row>
    <row r="11" spans="1:5" ht="17.25" customHeight="1">
      <c r="A11" s="216" t="s">
        <v>265</v>
      </c>
      <c r="B11" s="49"/>
      <c r="C11" s="61">
        <f>SUM(C12:C25)</f>
        <v>745999</v>
      </c>
      <c r="D11" s="61">
        <f>SUM(D12:D25)</f>
        <v>529131</v>
      </c>
      <c r="E11" s="217">
        <f aca="true" t="shared" si="0" ref="E11:E25">SUM(D11/C11)</f>
        <v>0.7092918355118438</v>
      </c>
    </row>
    <row r="12" spans="1:5" ht="16.5" customHeight="1">
      <c r="A12" s="218" t="s">
        <v>266</v>
      </c>
      <c r="B12" s="219">
        <v>1</v>
      </c>
      <c r="C12" s="220">
        <v>86482</v>
      </c>
      <c r="D12" s="220">
        <v>65227</v>
      </c>
      <c r="E12" s="221">
        <f t="shared" si="0"/>
        <v>0.7542263129899863</v>
      </c>
    </row>
    <row r="13" spans="1:5" ht="16.5" customHeight="1">
      <c r="A13" s="222" t="s">
        <v>267</v>
      </c>
      <c r="B13" s="219">
        <v>2</v>
      </c>
      <c r="C13" s="220">
        <v>36841</v>
      </c>
      <c r="D13" s="220">
        <v>28177</v>
      </c>
      <c r="E13" s="221">
        <f t="shared" si="0"/>
        <v>0.7648272305312016</v>
      </c>
    </row>
    <row r="14" spans="1:5" ht="15.75" customHeight="1">
      <c r="A14" s="222" t="s">
        <v>268</v>
      </c>
      <c r="B14" s="219">
        <v>3</v>
      </c>
      <c r="C14" s="220">
        <v>85706</v>
      </c>
      <c r="D14" s="220">
        <v>68299</v>
      </c>
      <c r="E14" s="221">
        <f t="shared" si="0"/>
        <v>0.7968987002076867</v>
      </c>
    </row>
    <row r="15" spans="1:5" ht="15.75" customHeight="1">
      <c r="A15" s="222" t="s">
        <v>269</v>
      </c>
      <c r="B15" s="219">
        <v>4</v>
      </c>
      <c r="C15" s="220">
        <v>75284</v>
      </c>
      <c r="D15" s="220">
        <v>111681</v>
      </c>
      <c r="E15" s="221">
        <f t="shared" si="0"/>
        <v>1.4834626215397695</v>
      </c>
    </row>
    <row r="16" spans="1:5" ht="15" customHeight="1">
      <c r="A16" s="222" t="s">
        <v>270</v>
      </c>
      <c r="B16" s="219">
        <v>5</v>
      </c>
      <c r="C16" s="220">
        <v>79725</v>
      </c>
      <c r="D16" s="220">
        <v>59861</v>
      </c>
      <c r="E16" s="221">
        <f t="shared" si="0"/>
        <v>0.750843524615867</v>
      </c>
    </row>
    <row r="17" spans="1:5" ht="20.25" customHeight="1">
      <c r="A17" s="222" t="s">
        <v>271</v>
      </c>
      <c r="B17" s="219">
        <v>6</v>
      </c>
      <c r="C17" s="220">
        <v>71385</v>
      </c>
      <c r="D17" s="220">
        <v>57736</v>
      </c>
      <c r="E17" s="221">
        <f t="shared" si="0"/>
        <v>0.8087973663935001</v>
      </c>
    </row>
    <row r="18" spans="1:5" ht="19.5" customHeight="1">
      <c r="A18" s="223" t="s">
        <v>272</v>
      </c>
      <c r="B18" s="219">
        <v>7</v>
      </c>
      <c r="C18" s="220">
        <v>5418</v>
      </c>
      <c r="D18" s="220">
        <v>3459</v>
      </c>
      <c r="E18" s="221">
        <f t="shared" si="0"/>
        <v>0.6384274640088593</v>
      </c>
    </row>
    <row r="19" spans="1:5" ht="16.5" customHeight="1">
      <c r="A19" s="222" t="s">
        <v>273</v>
      </c>
      <c r="B19" s="219">
        <v>8</v>
      </c>
      <c r="C19" s="220">
        <v>19511</v>
      </c>
      <c r="D19" s="220">
        <v>16232</v>
      </c>
      <c r="E19" s="221">
        <f t="shared" si="0"/>
        <v>0.8319409563835785</v>
      </c>
    </row>
    <row r="20" spans="1:5" ht="16.5" customHeight="1">
      <c r="A20" s="222" t="s">
        <v>274</v>
      </c>
      <c r="B20" s="219">
        <v>9</v>
      </c>
      <c r="C20" s="220">
        <v>377</v>
      </c>
      <c r="D20" s="220">
        <v>239</v>
      </c>
      <c r="E20" s="221">
        <f t="shared" si="0"/>
        <v>0.6339522546419099</v>
      </c>
    </row>
    <row r="21" spans="1:5" ht="24.75" customHeight="1">
      <c r="A21" s="223" t="s">
        <v>275</v>
      </c>
      <c r="B21" s="219">
        <v>10</v>
      </c>
      <c r="C21" s="220">
        <v>46785</v>
      </c>
      <c r="D21" s="220">
        <v>37146</v>
      </c>
      <c r="E21" s="221">
        <f t="shared" si="0"/>
        <v>0.7939724270599551</v>
      </c>
    </row>
    <row r="22" spans="1:5" ht="24">
      <c r="A22" s="223" t="s">
        <v>276</v>
      </c>
      <c r="B22" s="219">
        <v>11</v>
      </c>
      <c r="C22" s="220">
        <v>701</v>
      </c>
      <c r="D22" s="220">
        <v>510</v>
      </c>
      <c r="E22" s="221">
        <f t="shared" si="0"/>
        <v>0.7275320970042796</v>
      </c>
    </row>
    <row r="23" spans="1:5" ht="19.5" customHeight="1">
      <c r="A23" s="222" t="s">
        <v>277</v>
      </c>
      <c r="B23" s="219">
        <v>12</v>
      </c>
      <c r="C23" s="220">
        <v>31101</v>
      </c>
      <c r="D23" s="220">
        <v>15505</v>
      </c>
      <c r="E23" s="221">
        <f t="shared" si="0"/>
        <v>0.4985370245329732</v>
      </c>
    </row>
    <row r="24" spans="1:5" ht="19.5" customHeight="1">
      <c r="A24" s="222" t="s">
        <v>278</v>
      </c>
      <c r="B24" s="219">
        <v>13</v>
      </c>
      <c r="C24" s="220">
        <v>13826</v>
      </c>
      <c r="D24" s="220">
        <v>9975</v>
      </c>
      <c r="E24" s="221">
        <f t="shared" si="0"/>
        <v>0.7214668016779979</v>
      </c>
    </row>
    <row r="25" spans="1:5" ht="19.5" customHeight="1">
      <c r="A25" s="223" t="s">
        <v>279</v>
      </c>
      <c r="B25" s="219">
        <v>14</v>
      </c>
      <c r="C25" s="220">
        <v>192857</v>
      </c>
      <c r="D25" s="220">
        <v>55084</v>
      </c>
      <c r="E25" s="221">
        <f t="shared" si="0"/>
        <v>0.2856209523118165</v>
      </c>
    </row>
    <row r="26" spans="1:5" ht="12.75">
      <c r="A26" s="2"/>
      <c r="B26" s="6"/>
      <c r="C26" s="85"/>
      <c r="D26" s="85"/>
      <c r="E26" s="79"/>
    </row>
    <row r="27" spans="1:5" ht="12.75">
      <c r="A27" s="2"/>
      <c r="B27" s="6"/>
      <c r="C27" s="85"/>
      <c r="D27" s="85"/>
      <c r="E27" s="79"/>
    </row>
    <row r="28" spans="1:5" ht="14.25">
      <c r="A28" s="38"/>
      <c r="B28" s="224"/>
      <c r="C28" s="85"/>
      <c r="D28" s="85"/>
      <c r="E28" s="79"/>
    </row>
    <row r="29" spans="1:5" ht="14.25">
      <c r="A29" s="38"/>
      <c r="B29" s="224"/>
      <c r="C29" s="85"/>
      <c r="D29" s="85"/>
      <c r="E29" s="79"/>
    </row>
    <row r="30" spans="1:5" ht="14.25">
      <c r="A30" s="38"/>
      <c r="B30" s="224"/>
      <c r="C30" s="85"/>
      <c r="D30" s="85"/>
      <c r="E30" s="79"/>
    </row>
    <row r="31" spans="1:5" ht="14.25">
      <c r="A31" s="38"/>
      <c r="B31" s="224"/>
      <c r="C31" s="85"/>
      <c r="D31" s="85"/>
      <c r="E31" s="79"/>
    </row>
    <row r="32" spans="1:5" ht="14.25">
      <c r="A32" s="38"/>
      <c r="B32" s="224"/>
      <c r="C32" s="85"/>
      <c r="D32" s="85"/>
      <c r="E32" s="79"/>
    </row>
    <row r="33" spans="1:5" ht="14.25">
      <c r="A33" s="38"/>
      <c r="B33" s="224"/>
      <c r="C33" s="85"/>
      <c r="D33" s="85"/>
      <c r="E33" s="79"/>
    </row>
    <row r="34" spans="1:5" ht="14.25">
      <c r="A34" s="38"/>
      <c r="B34" s="224"/>
      <c r="C34" s="85"/>
      <c r="D34" s="85"/>
      <c r="E34" s="79"/>
    </row>
    <row r="35" spans="1:5" ht="14.25">
      <c r="A35" s="38"/>
      <c r="B35" s="224"/>
      <c r="C35" s="85"/>
      <c r="D35" s="85"/>
      <c r="E35" s="79"/>
    </row>
    <row r="36" spans="1:5" ht="12">
      <c r="A36" s="2" t="s">
        <v>280</v>
      </c>
      <c r="B36" s="6"/>
      <c r="C36" s="33" t="s">
        <v>36</v>
      </c>
      <c r="D36" s="33"/>
      <c r="E36" s="79"/>
    </row>
    <row r="37" spans="1:5" ht="12">
      <c r="A37" s="2"/>
      <c r="B37" s="6"/>
      <c r="C37" s="33"/>
      <c r="D37" s="33"/>
      <c r="E37" s="79"/>
    </row>
    <row r="38" spans="1:5" ht="12">
      <c r="A38" s="2"/>
      <c r="B38" s="2"/>
      <c r="C38" s="33"/>
      <c r="D38" s="33"/>
      <c r="E38" s="83"/>
    </row>
    <row r="39" spans="1:5" ht="12">
      <c r="A39" s="2"/>
      <c r="B39" s="2"/>
      <c r="C39" s="33"/>
      <c r="D39" s="33"/>
      <c r="E39" s="83"/>
    </row>
    <row r="40" spans="1:5" ht="12.75">
      <c r="A40" s="2"/>
      <c r="B40" s="2"/>
      <c r="C40" s="85"/>
      <c r="D40" s="85"/>
      <c r="E40" s="79"/>
    </row>
    <row r="41" spans="1:5" ht="14.25">
      <c r="A41" s="38"/>
      <c r="B41" s="38"/>
      <c r="C41" s="85"/>
      <c r="D41" s="85"/>
      <c r="E41" s="79"/>
    </row>
    <row r="42" spans="1:5" ht="14.25">
      <c r="A42" s="38"/>
      <c r="B42" s="38"/>
      <c r="C42" s="85"/>
      <c r="D42" s="85"/>
      <c r="E42" s="79"/>
    </row>
    <row r="43" spans="1:5" ht="14.25">
      <c r="A43" s="38"/>
      <c r="B43" s="38"/>
      <c r="C43" s="85"/>
      <c r="D43" s="85"/>
      <c r="E43" s="79"/>
    </row>
    <row r="44" spans="1:5" ht="14.25">
      <c r="A44" s="38"/>
      <c r="B44" s="38"/>
      <c r="C44" s="85"/>
      <c r="D44" s="85"/>
      <c r="E44" s="79"/>
    </row>
    <row r="45" spans="1:5" ht="14.25">
      <c r="A45" s="38"/>
      <c r="B45" s="38"/>
      <c r="C45" s="85"/>
      <c r="D45" s="85"/>
      <c r="E45" s="79"/>
    </row>
    <row r="46" spans="1:5" ht="14.25">
      <c r="A46" s="38"/>
      <c r="B46" s="38"/>
      <c r="C46" s="85"/>
      <c r="D46" s="85"/>
      <c r="E46" s="79"/>
    </row>
    <row r="47" spans="1:5" ht="14.25">
      <c r="A47" s="38"/>
      <c r="B47" s="38"/>
      <c r="C47" s="85"/>
      <c r="D47" s="85"/>
      <c r="E47" s="79"/>
    </row>
    <row r="48" spans="1:5" ht="12.75">
      <c r="A48" s="2" t="s">
        <v>281</v>
      </c>
      <c r="B48" s="2"/>
      <c r="C48" s="85"/>
      <c r="D48" s="85"/>
      <c r="E48" s="79"/>
    </row>
    <row r="49" spans="1:5" ht="12.75">
      <c r="A49" s="2" t="s">
        <v>38</v>
      </c>
      <c r="B49" s="2"/>
      <c r="C49" s="85"/>
      <c r="D49" s="85"/>
      <c r="E49" s="79"/>
    </row>
    <row r="50" spans="1:5" ht="12.75">
      <c r="A50" s="2"/>
      <c r="B50" s="2"/>
      <c r="C50" s="85"/>
      <c r="D50" s="85"/>
      <c r="E50" s="79"/>
    </row>
    <row r="51" spans="1:5" ht="12.75">
      <c r="A51" s="2"/>
      <c r="B51" s="2"/>
      <c r="C51" s="85"/>
      <c r="D51" s="85"/>
      <c r="E51" s="79"/>
    </row>
    <row r="52" spans="1:5" ht="12.75">
      <c r="A52" s="2"/>
      <c r="B52" s="2"/>
      <c r="C52" s="85"/>
      <c r="D52" s="85"/>
      <c r="E52" s="79"/>
    </row>
    <row r="53" spans="1:5" ht="12.75">
      <c r="A53" s="2"/>
      <c r="B53" s="2"/>
      <c r="C53" s="33"/>
      <c r="D53" s="85"/>
      <c r="E53" s="79"/>
    </row>
    <row r="54" spans="1:4" ht="12.75">
      <c r="A54" s="2"/>
      <c r="B54" s="85"/>
      <c r="C54" s="85"/>
      <c r="D54" s="79"/>
    </row>
    <row r="55" spans="1:4" ht="12.75">
      <c r="A55" s="2"/>
      <c r="B55" s="85"/>
      <c r="C55" s="85"/>
      <c r="D55" s="79"/>
    </row>
    <row r="56" spans="1:4" ht="12.75">
      <c r="A56" s="2"/>
      <c r="B56" s="85"/>
      <c r="C56" s="85"/>
      <c r="D56" s="79"/>
    </row>
    <row r="57" spans="1:4" ht="12.75">
      <c r="A57" s="2"/>
      <c r="B57" s="33"/>
      <c r="C57" s="85"/>
      <c r="D57" s="79"/>
    </row>
    <row r="58" spans="1:4" ht="12.75">
      <c r="A58" s="2"/>
      <c r="B58" s="33"/>
      <c r="C58" s="85"/>
      <c r="D58" s="79"/>
    </row>
    <row r="59" spans="1:4" ht="12.75">
      <c r="A59" s="2"/>
      <c r="B59" s="33"/>
      <c r="C59" s="85"/>
      <c r="D59" s="79"/>
    </row>
    <row r="60" spans="1:4" ht="12.75">
      <c r="A60" s="2"/>
      <c r="B60" s="33"/>
      <c r="C60" s="1"/>
      <c r="D60" s="79"/>
    </row>
    <row r="61" spans="1:4" ht="12.75">
      <c r="A61" s="2"/>
      <c r="B61" s="33"/>
      <c r="C61" s="1"/>
      <c r="D61" s="79"/>
    </row>
    <row r="62" spans="1:4" ht="12.75">
      <c r="A62" s="2"/>
      <c r="B62" s="33"/>
      <c r="C62" s="1"/>
      <c r="D62" s="79"/>
    </row>
    <row r="63" spans="1:4" ht="12.75">
      <c r="A63" s="2"/>
      <c r="B63" s="33"/>
      <c r="C63" s="1"/>
      <c r="D63" s="79"/>
    </row>
    <row r="64" spans="1:4" ht="12.75">
      <c r="A64" s="2"/>
      <c r="B64" s="33"/>
      <c r="C64" s="1"/>
      <c r="D64" s="79"/>
    </row>
    <row r="65" spans="1:4" ht="12.75">
      <c r="A65" s="2"/>
      <c r="B65" s="33"/>
      <c r="C65" s="1"/>
      <c r="D65" s="79"/>
    </row>
    <row r="66" spans="1:4" ht="12.75">
      <c r="A66" s="2"/>
      <c r="B66" s="33"/>
      <c r="C66" s="1"/>
      <c r="D66" s="79"/>
    </row>
    <row r="67" spans="1:4" ht="12.75">
      <c r="A67" s="2"/>
      <c r="B67" s="33"/>
      <c r="C67" s="1"/>
      <c r="D67" s="79"/>
    </row>
    <row r="68" spans="1:4" ht="12.75">
      <c r="A68" s="2"/>
      <c r="B68" s="33"/>
      <c r="C68" s="1"/>
      <c r="D68" s="79"/>
    </row>
    <row r="69" spans="1:4" ht="12.75">
      <c r="A69" s="2"/>
      <c r="B69" s="33"/>
      <c r="C69" s="1"/>
      <c r="D69" s="79"/>
    </row>
    <row r="70" spans="1:4" ht="12.75">
      <c r="A70" s="2"/>
      <c r="B70" s="33"/>
      <c r="C70" s="1"/>
      <c r="D70" s="79"/>
    </row>
    <row r="71" spans="1:4" ht="12.75">
      <c r="A71" s="2"/>
      <c r="B71" s="33"/>
      <c r="C71" s="1"/>
      <c r="D71" s="79"/>
    </row>
    <row r="72" spans="1:4" ht="12.75">
      <c r="A72" s="2"/>
      <c r="B72" s="33"/>
      <c r="C72" s="1"/>
      <c r="D72" s="79"/>
    </row>
    <row r="73" spans="1:4" ht="12.75">
      <c r="A73" s="2"/>
      <c r="B73" s="33"/>
      <c r="C73" s="1"/>
      <c r="D73" s="79"/>
    </row>
    <row r="74" spans="1:4" ht="12.75">
      <c r="A74" s="2"/>
      <c r="B74" s="33"/>
      <c r="C74" s="1"/>
      <c r="D74" s="79"/>
    </row>
    <row r="75" spans="1:4" ht="12.75">
      <c r="A75" s="2"/>
      <c r="B75" s="33"/>
      <c r="C75" s="1"/>
      <c r="D75" s="79"/>
    </row>
    <row r="76" spans="1:4" ht="12.75">
      <c r="A76" s="2"/>
      <c r="B76" s="33"/>
      <c r="C76" s="1"/>
      <c r="D76" s="79"/>
    </row>
    <row r="77" spans="1:4" ht="12.75">
      <c r="A77" s="2"/>
      <c r="B77" s="33"/>
      <c r="C77" s="1"/>
      <c r="D77" s="79"/>
    </row>
    <row r="78" spans="1:4" ht="12.75">
      <c r="A78" s="2"/>
      <c r="B78" s="33"/>
      <c r="C78" s="1"/>
      <c r="D78" s="79"/>
    </row>
    <row r="79" spans="1:4" ht="12.75">
      <c r="A79" s="2"/>
      <c r="B79" s="33"/>
      <c r="C79" s="1"/>
      <c r="D79" s="79"/>
    </row>
    <row r="80" spans="1:4" ht="12">
      <c r="A80" s="2"/>
      <c r="B80" s="33"/>
      <c r="C80" s="2"/>
      <c r="D80" s="79"/>
    </row>
    <row r="81" spans="1:4" ht="12">
      <c r="A81" s="2"/>
      <c r="B81" s="33"/>
      <c r="C81" s="2"/>
      <c r="D81" s="79"/>
    </row>
    <row r="82" spans="1:4" ht="12">
      <c r="A82" s="2"/>
      <c r="B82" s="33"/>
      <c r="C82" s="2"/>
      <c r="D82" s="79"/>
    </row>
    <row r="83" spans="1:4" ht="12">
      <c r="A83" s="2"/>
      <c r="B83" s="33"/>
      <c r="C83" s="2"/>
      <c r="D83" s="79"/>
    </row>
    <row r="84" spans="1:4" ht="12">
      <c r="A84" s="2"/>
      <c r="B84" s="33"/>
      <c r="C84" s="2"/>
      <c r="D84" s="79"/>
    </row>
    <row r="85" spans="1:4" ht="12">
      <c r="A85" s="2"/>
      <c r="B85" s="33"/>
      <c r="C85" s="2"/>
      <c r="D85" s="79"/>
    </row>
    <row r="86" spans="1:4" ht="12">
      <c r="A86" s="2"/>
      <c r="B86" s="33"/>
      <c r="C86" s="2"/>
      <c r="D86" s="79"/>
    </row>
    <row r="87" spans="1:4" ht="12">
      <c r="A87" s="2"/>
      <c r="B87" s="33"/>
      <c r="C87" s="2"/>
      <c r="D87" s="79"/>
    </row>
    <row r="88" spans="1:4" ht="12">
      <c r="A88" s="2"/>
      <c r="B88" s="33"/>
      <c r="C88" s="2"/>
      <c r="D88" s="79"/>
    </row>
    <row r="89" spans="1:4" ht="12">
      <c r="A89" s="2"/>
      <c r="B89" s="33"/>
      <c r="C89" s="2"/>
      <c r="D89" s="79"/>
    </row>
    <row r="90" spans="1:4" ht="12">
      <c r="A90" s="2"/>
      <c r="B90" s="33"/>
      <c r="C90" s="2"/>
      <c r="D90" s="79"/>
    </row>
    <row r="91" spans="1:4" ht="12">
      <c r="A91" s="2"/>
      <c r="B91" s="33"/>
      <c r="C91" s="2"/>
      <c r="D91" s="79"/>
    </row>
    <row r="92" spans="1:4" ht="12">
      <c r="A92" s="2"/>
      <c r="B92" s="33"/>
      <c r="C92" s="2"/>
      <c r="D92" s="79"/>
    </row>
    <row r="93" spans="1:4" ht="12">
      <c r="A93" s="2"/>
      <c r="B93" s="33"/>
      <c r="C93" s="2"/>
      <c r="D93" s="79"/>
    </row>
    <row r="94" spans="1:4" ht="12">
      <c r="A94" s="2"/>
      <c r="B94" s="33"/>
      <c r="C94" s="2"/>
      <c r="D94" s="79"/>
    </row>
    <row r="95" spans="1:4" ht="12">
      <c r="A95" s="2"/>
      <c r="B95" s="33"/>
      <c r="C95" s="2"/>
      <c r="D95" s="79"/>
    </row>
    <row r="96" spans="1:4" ht="12">
      <c r="A96" s="2"/>
      <c r="B96" s="33"/>
      <c r="C96" s="2"/>
      <c r="D96" s="79"/>
    </row>
    <row r="97" spans="1:4" ht="12">
      <c r="A97" s="2"/>
      <c r="B97" s="33"/>
      <c r="C97" s="2"/>
      <c r="D97" s="79"/>
    </row>
    <row r="98" spans="1:4" ht="12">
      <c r="A98" s="2"/>
      <c r="B98" s="33"/>
      <c r="C98" s="2"/>
      <c r="D98" s="79"/>
    </row>
    <row r="99" spans="1:4" ht="12">
      <c r="A99" s="2"/>
      <c r="B99" s="33"/>
      <c r="C99" s="2"/>
      <c r="D99" s="79"/>
    </row>
    <row r="100" spans="1:4" ht="12">
      <c r="A100" s="2"/>
      <c r="B100" s="33"/>
      <c r="C100" s="2"/>
      <c r="D100" s="79"/>
    </row>
    <row r="101" spans="1:4" ht="12">
      <c r="A101" s="2"/>
      <c r="B101" s="33"/>
      <c r="C101" s="2"/>
      <c r="D101" s="79"/>
    </row>
    <row r="102" spans="1:4" ht="12">
      <c r="A102" s="2"/>
      <c r="B102" s="33"/>
      <c r="C102" s="2"/>
      <c r="D102" s="79"/>
    </row>
    <row r="103" spans="1:4" ht="12">
      <c r="A103" s="2"/>
      <c r="B103" s="33"/>
      <c r="C103" s="2"/>
      <c r="D103" s="79"/>
    </row>
    <row r="104" spans="1:4" ht="12">
      <c r="A104" s="2"/>
      <c r="B104" s="33"/>
      <c r="C104" s="2"/>
      <c r="D104" s="79"/>
    </row>
    <row r="105" spans="1:4" ht="12">
      <c r="A105" s="2"/>
      <c r="B105" s="33"/>
      <c r="C105" s="2"/>
      <c r="D105" s="79"/>
    </row>
    <row r="106" spans="1:4" ht="12">
      <c r="A106" s="2"/>
      <c r="B106" s="33"/>
      <c r="C106" s="2"/>
      <c r="D106" s="79"/>
    </row>
    <row r="107" spans="1:4" ht="12">
      <c r="A107" s="2"/>
      <c r="B107" s="33"/>
      <c r="C107" s="2"/>
      <c r="D107" s="2"/>
    </row>
    <row r="108" spans="1:4" ht="12">
      <c r="A108" s="2"/>
      <c r="B108" s="33"/>
      <c r="C108" s="2"/>
      <c r="D108" s="2"/>
    </row>
    <row r="109" spans="1:4" ht="12">
      <c r="A109" s="2"/>
      <c r="B109" s="33"/>
      <c r="C109" s="2"/>
      <c r="D109" s="2"/>
    </row>
    <row r="110" spans="1:4" ht="12">
      <c r="A110" s="2"/>
      <c r="B110" s="33"/>
      <c r="C110" s="2"/>
      <c r="D110" s="2"/>
    </row>
    <row r="111" spans="1:4" ht="12">
      <c r="A111" s="2"/>
      <c r="B111" s="33"/>
      <c r="C111" s="2"/>
      <c r="D111" s="2"/>
    </row>
    <row r="112" spans="1:4" ht="12">
      <c r="A112" s="2"/>
      <c r="B112" s="33"/>
      <c r="C112" s="2"/>
      <c r="D112" s="2"/>
    </row>
    <row r="113" spans="1:4" ht="12">
      <c r="A113" s="2"/>
      <c r="B113" s="33"/>
      <c r="C113" s="2"/>
      <c r="D113" s="2"/>
    </row>
    <row r="114" spans="1:4" ht="12">
      <c r="A114" s="2"/>
      <c r="B114" s="33"/>
      <c r="C114" s="2"/>
      <c r="D114" s="2"/>
    </row>
    <row r="115" spans="1:4" ht="12">
      <c r="A115" s="2"/>
      <c r="B115" s="33"/>
      <c r="C115" s="2"/>
      <c r="D115" s="2"/>
    </row>
    <row r="116" spans="1:4" ht="12">
      <c r="A116" s="2"/>
      <c r="B116" s="2"/>
      <c r="C116" s="2"/>
      <c r="D116" s="2"/>
    </row>
    <row r="117" spans="1:4" ht="12">
      <c r="A117" s="2"/>
      <c r="B117" s="2"/>
      <c r="C117" s="2"/>
      <c r="D117" s="2"/>
    </row>
    <row r="118" spans="1:4" ht="12">
      <c r="A118" s="2"/>
      <c r="B118" s="2"/>
      <c r="C118" s="2"/>
      <c r="D118" s="2"/>
    </row>
    <row r="119" spans="1:4" ht="12">
      <c r="A119" s="2"/>
      <c r="B119" s="2"/>
      <c r="C119" s="2"/>
      <c r="D119" s="2"/>
    </row>
    <row r="120" spans="1:4" ht="12">
      <c r="A120" s="2"/>
      <c r="B120" s="2"/>
      <c r="C120" s="2"/>
      <c r="D120" s="2"/>
    </row>
    <row r="121" spans="1:4" ht="12">
      <c r="A121" s="2"/>
      <c r="B121" s="2"/>
      <c r="C121" s="2"/>
      <c r="D121" s="2"/>
    </row>
    <row r="122" spans="1:4" ht="12">
      <c r="A122" s="2"/>
      <c r="B122" s="2"/>
      <c r="C122" s="2"/>
      <c r="D122" s="2"/>
    </row>
    <row r="123" spans="1:4" ht="12">
      <c r="A123" s="2"/>
      <c r="B123" s="2"/>
      <c r="C123" s="2"/>
      <c r="D123" s="2"/>
    </row>
    <row r="124" spans="1:4" ht="12">
      <c r="A124" s="2"/>
      <c r="B124" s="2"/>
      <c r="C124" s="2"/>
      <c r="D124" s="2"/>
    </row>
    <row r="125" spans="1:4" ht="12">
      <c r="A125" s="2"/>
      <c r="B125" s="2"/>
      <c r="C125" s="2"/>
      <c r="D125" s="2"/>
    </row>
    <row r="126" spans="1:4" ht="12">
      <c r="A126" s="2"/>
      <c r="B126" s="2"/>
      <c r="C126" s="2"/>
      <c r="D126" s="2"/>
    </row>
    <row r="127" spans="1:4" ht="12">
      <c r="A127" s="2"/>
      <c r="B127" s="2"/>
      <c r="C127" s="2"/>
      <c r="D127" s="2"/>
    </row>
    <row r="128" spans="1:4" ht="12">
      <c r="A128" s="2"/>
      <c r="B128" s="2"/>
      <c r="C128" s="2"/>
      <c r="D128" s="2"/>
    </row>
    <row r="129" spans="1:4" ht="12">
      <c r="A129" s="2"/>
      <c r="B129" s="2"/>
      <c r="C129" s="2"/>
      <c r="D129" s="2"/>
    </row>
    <row r="130" spans="1:4" ht="12">
      <c r="A130" s="2"/>
      <c r="B130" s="2"/>
      <c r="C130" s="2"/>
      <c r="D130" s="2"/>
    </row>
    <row r="131" spans="1:4" ht="12">
      <c r="A131" s="2"/>
      <c r="B131" s="2"/>
      <c r="C131" s="2"/>
      <c r="D131" s="2"/>
    </row>
    <row r="132" spans="1:4" ht="12">
      <c r="A132" s="2"/>
      <c r="B132" s="2"/>
      <c r="C132" s="2"/>
      <c r="D132" s="2"/>
    </row>
    <row r="133" spans="1:4" ht="12">
      <c r="A133" s="2"/>
      <c r="B133" s="2"/>
      <c r="C133" s="2"/>
      <c r="D133" s="2"/>
    </row>
    <row r="134" spans="1:4" ht="12">
      <c r="A134" s="2"/>
      <c r="B134" s="2"/>
      <c r="C134" s="2"/>
      <c r="D134" s="2"/>
    </row>
    <row r="135" spans="1:4" ht="12">
      <c r="A135" s="2"/>
      <c r="B135" s="2"/>
      <c r="C135" s="2"/>
      <c r="D135" s="2"/>
    </row>
    <row r="136" spans="1:4" ht="12">
      <c r="A136" s="2"/>
      <c r="B136" s="2"/>
      <c r="C136" s="2"/>
      <c r="D136" s="2"/>
    </row>
    <row r="137" spans="1:4" ht="12">
      <c r="A137" s="2"/>
      <c r="B137" s="2"/>
      <c r="C137" s="2"/>
      <c r="D137" s="2"/>
    </row>
    <row r="138" spans="1:4" ht="12">
      <c r="A138" s="2"/>
      <c r="B138" s="2"/>
      <c r="C138" s="2"/>
      <c r="D138" s="2"/>
    </row>
    <row r="139" spans="1:4" ht="12">
      <c r="A139" s="2"/>
      <c r="B139" s="2"/>
      <c r="C139" s="2"/>
      <c r="D139" s="2"/>
    </row>
    <row r="140" spans="1:4" ht="12">
      <c r="A140" s="2"/>
      <c r="B140" s="2"/>
      <c r="C140" s="2"/>
      <c r="D140" s="2"/>
    </row>
    <row r="141" spans="1:4" ht="12">
      <c r="A141" s="2"/>
      <c r="B141" s="2"/>
      <c r="C141" s="2"/>
      <c r="D141" s="2"/>
    </row>
  </sheetData>
  <printOptions/>
  <pageMargins left="0.56" right="0.58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27">
      <selection activeCell="A85" sqref="A84:A85"/>
    </sheetView>
  </sheetViews>
  <sheetFormatPr defaultColWidth="9.00390625" defaultRowHeight="12"/>
  <cols>
    <col min="1" max="1" width="33.875" style="0" customWidth="1"/>
    <col min="2" max="2" width="12.125" style="0" customWidth="1"/>
    <col min="3" max="3" width="11.00390625" style="0" customWidth="1"/>
  </cols>
  <sheetData>
    <row r="1" ht="15">
      <c r="E1" s="511" t="s">
        <v>550</v>
      </c>
    </row>
    <row r="3" spans="1:5" ht="15.75">
      <c r="A3" s="530" t="s">
        <v>551</v>
      </c>
      <c r="B3" s="530"/>
      <c r="C3" s="530"/>
      <c r="D3" s="530"/>
      <c r="E3" s="530"/>
    </row>
    <row r="4" spans="1:5" ht="15.75">
      <c r="A4" s="530" t="s">
        <v>552</v>
      </c>
      <c r="B4" s="530"/>
      <c r="C4" s="530"/>
      <c r="D4" s="530"/>
      <c r="E4" s="530"/>
    </row>
    <row r="5" spans="1:5" ht="15.75">
      <c r="A5" s="530" t="s">
        <v>553</v>
      </c>
      <c r="B5" s="530"/>
      <c r="C5" s="530"/>
      <c r="D5" s="530"/>
      <c r="E5" s="530"/>
    </row>
    <row r="6" ht="12">
      <c r="A6" s="512"/>
    </row>
    <row r="7" ht="25.5">
      <c r="E7" s="531" t="s">
        <v>259</v>
      </c>
    </row>
    <row r="8" spans="1:5" ht="29.25">
      <c r="A8" s="529" t="s">
        <v>260</v>
      </c>
      <c r="B8" s="529" t="s">
        <v>262</v>
      </c>
      <c r="C8" s="529" t="s">
        <v>263</v>
      </c>
      <c r="D8" s="529" t="s">
        <v>295</v>
      </c>
      <c r="E8" s="529" t="s">
        <v>48</v>
      </c>
    </row>
    <row r="9" spans="1:5" ht="25.5">
      <c r="A9" s="526" t="s">
        <v>554</v>
      </c>
      <c r="B9" s="527">
        <v>1258140</v>
      </c>
      <c r="C9" s="527">
        <v>1070356</v>
      </c>
      <c r="D9" s="528" t="s">
        <v>555</v>
      </c>
      <c r="E9" s="527">
        <v>109338</v>
      </c>
    </row>
    <row r="10" spans="1:5" ht="20.25" customHeight="1">
      <c r="A10" s="516" t="s">
        <v>556</v>
      </c>
      <c r="B10" s="517">
        <v>675843</v>
      </c>
      <c r="C10" s="517">
        <v>569804</v>
      </c>
      <c r="D10" s="518" t="s">
        <v>557</v>
      </c>
      <c r="E10" s="517">
        <v>54682</v>
      </c>
    </row>
    <row r="11" spans="1:5" ht="12">
      <c r="A11" s="519" t="s">
        <v>558</v>
      </c>
      <c r="B11" s="520">
        <v>43541</v>
      </c>
      <c r="C11" s="520">
        <v>14889</v>
      </c>
      <c r="D11" s="521" t="s">
        <v>559</v>
      </c>
      <c r="E11" s="521">
        <v>774</v>
      </c>
    </row>
    <row r="12" spans="1:5" ht="25.5">
      <c r="A12" s="513" t="s">
        <v>560</v>
      </c>
      <c r="B12" s="514">
        <v>632302</v>
      </c>
      <c r="C12" s="514">
        <v>554915</v>
      </c>
      <c r="D12" s="515" t="s">
        <v>561</v>
      </c>
      <c r="E12" s="514">
        <v>53908</v>
      </c>
    </row>
    <row r="13" spans="1:5" ht="12.75">
      <c r="A13" s="513" t="s">
        <v>562</v>
      </c>
      <c r="B13" s="514">
        <v>525223</v>
      </c>
      <c r="C13" s="514">
        <v>467287</v>
      </c>
      <c r="D13" s="515" t="s">
        <v>563</v>
      </c>
      <c r="E13" s="514">
        <v>43098</v>
      </c>
    </row>
    <row r="14" spans="1:5" ht="12.75">
      <c r="A14" s="513" t="s">
        <v>564</v>
      </c>
      <c r="B14" s="514">
        <v>82600</v>
      </c>
      <c r="C14" s="514">
        <v>80849</v>
      </c>
      <c r="D14" s="515" t="s">
        <v>565</v>
      </c>
      <c r="E14" s="514">
        <v>5489</v>
      </c>
    </row>
    <row r="15" spans="1:5" ht="12">
      <c r="A15" s="516" t="s">
        <v>566</v>
      </c>
      <c r="B15" s="517">
        <v>82600</v>
      </c>
      <c r="C15" s="517">
        <v>80849</v>
      </c>
      <c r="D15" s="518" t="s">
        <v>565</v>
      </c>
      <c r="E15" s="517">
        <v>5489</v>
      </c>
    </row>
    <row r="16" spans="1:5" ht="12.75">
      <c r="A16" s="513" t="s">
        <v>567</v>
      </c>
      <c r="B16" s="514">
        <v>442623</v>
      </c>
      <c r="C16" s="514">
        <v>382735</v>
      </c>
      <c r="D16" s="515" t="s">
        <v>568</v>
      </c>
      <c r="E16" s="514">
        <v>37102</v>
      </c>
    </row>
    <row r="17" spans="1:5" ht="12">
      <c r="A17" s="516" t="s">
        <v>569</v>
      </c>
      <c r="B17" s="517">
        <v>318473</v>
      </c>
      <c r="C17" s="517">
        <v>267099</v>
      </c>
      <c r="D17" s="518" t="s">
        <v>570</v>
      </c>
      <c r="E17" s="517">
        <v>25418</v>
      </c>
    </row>
    <row r="18" spans="1:5" ht="12">
      <c r="A18" s="516" t="s">
        <v>571</v>
      </c>
      <c r="B18" s="517">
        <v>103350</v>
      </c>
      <c r="C18" s="517">
        <v>99093</v>
      </c>
      <c r="D18" s="518" t="s">
        <v>572</v>
      </c>
      <c r="E18" s="517">
        <v>10226</v>
      </c>
    </row>
    <row r="19" spans="1:5" ht="12">
      <c r="A19" s="516" t="s">
        <v>573</v>
      </c>
      <c r="B19" s="517">
        <v>20800</v>
      </c>
      <c r="C19" s="517">
        <v>16543</v>
      </c>
      <c r="D19" s="518" t="s">
        <v>574</v>
      </c>
      <c r="E19" s="517">
        <v>1458</v>
      </c>
    </row>
    <row r="20" spans="1:5" ht="25.5">
      <c r="A20" s="513" t="s">
        <v>575</v>
      </c>
      <c r="B20" s="522"/>
      <c r="C20" s="514">
        <v>3703</v>
      </c>
      <c r="D20" s="522"/>
      <c r="E20" s="515">
        <v>507</v>
      </c>
    </row>
    <row r="21" spans="1:5" ht="12.75">
      <c r="A21" s="513" t="s">
        <v>576</v>
      </c>
      <c r="B21" s="514">
        <v>32173</v>
      </c>
      <c r="C21" s="514">
        <v>31417</v>
      </c>
      <c r="D21" s="515" t="s">
        <v>577</v>
      </c>
      <c r="E21" s="514">
        <v>4683</v>
      </c>
    </row>
    <row r="22" spans="1:5" ht="25.5">
      <c r="A22" s="513" t="s">
        <v>578</v>
      </c>
      <c r="B22" s="514">
        <v>74906</v>
      </c>
      <c r="C22" s="514">
        <v>56211</v>
      </c>
      <c r="D22" s="515" t="s">
        <v>579</v>
      </c>
      <c r="E22" s="514">
        <v>6127</v>
      </c>
    </row>
    <row r="23" spans="1:5" ht="21">
      <c r="A23" s="516" t="s">
        <v>580</v>
      </c>
      <c r="B23" s="517">
        <v>646389</v>
      </c>
      <c r="C23" s="517">
        <v>532893</v>
      </c>
      <c r="D23" s="518" t="s">
        <v>581</v>
      </c>
      <c r="E23" s="517">
        <v>57083</v>
      </c>
    </row>
    <row r="24" spans="1:5" ht="11.25" customHeight="1">
      <c r="A24" s="519" t="s">
        <v>582</v>
      </c>
      <c r="B24" s="520">
        <v>20551</v>
      </c>
      <c r="C24" s="520">
        <v>17452</v>
      </c>
      <c r="D24" s="521" t="s">
        <v>583</v>
      </c>
      <c r="E24" s="517">
        <v>1653</v>
      </c>
    </row>
    <row r="25" spans="1:5" ht="11.25" customHeight="1">
      <c r="A25" s="513" t="s">
        <v>584</v>
      </c>
      <c r="B25" s="514">
        <v>625838</v>
      </c>
      <c r="C25" s="514">
        <v>515441</v>
      </c>
      <c r="D25" s="515" t="s">
        <v>585</v>
      </c>
      <c r="E25" s="514">
        <v>55430</v>
      </c>
    </row>
    <row r="26" spans="1:5" ht="11.25" customHeight="1">
      <c r="A26" s="513" t="s">
        <v>586</v>
      </c>
      <c r="B26" s="514">
        <v>625838</v>
      </c>
      <c r="C26" s="514">
        <v>515441</v>
      </c>
      <c r="D26" s="515" t="s">
        <v>585</v>
      </c>
      <c r="E26" s="514">
        <v>55430</v>
      </c>
    </row>
    <row r="27" spans="1:5" ht="11.25" customHeight="1">
      <c r="A27" s="516" t="s">
        <v>587</v>
      </c>
      <c r="B27" s="517">
        <v>419536</v>
      </c>
      <c r="C27" s="517">
        <v>350368</v>
      </c>
      <c r="D27" s="518" t="s">
        <v>588</v>
      </c>
      <c r="E27" s="517">
        <v>35654</v>
      </c>
    </row>
    <row r="28" spans="1:5" ht="11.25" customHeight="1">
      <c r="A28" s="516" t="s">
        <v>571</v>
      </c>
      <c r="B28" s="517">
        <v>47050</v>
      </c>
      <c r="C28" s="517">
        <v>39785</v>
      </c>
      <c r="D28" s="518" t="s">
        <v>589</v>
      </c>
      <c r="E28" s="517">
        <v>4919</v>
      </c>
    </row>
    <row r="29" spans="1:5" ht="11.25" customHeight="1">
      <c r="A29" s="516" t="s">
        <v>590</v>
      </c>
      <c r="B29" s="517">
        <v>159252</v>
      </c>
      <c r="C29" s="517">
        <v>125288</v>
      </c>
      <c r="D29" s="518" t="s">
        <v>591</v>
      </c>
      <c r="E29" s="517">
        <v>14857</v>
      </c>
    </row>
    <row r="30" spans="1:5" ht="11.25" customHeight="1">
      <c r="A30" s="513" t="s">
        <v>592</v>
      </c>
      <c r="B30" s="514">
        <v>1369506</v>
      </c>
      <c r="C30" s="514">
        <v>1020664</v>
      </c>
      <c r="D30" s="515" t="s">
        <v>593</v>
      </c>
      <c r="E30" s="514">
        <v>113550</v>
      </c>
    </row>
    <row r="31" spans="1:5" ht="11.25" customHeight="1">
      <c r="A31" s="513" t="s">
        <v>594</v>
      </c>
      <c r="B31" s="514">
        <v>1219365</v>
      </c>
      <c r="C31" s="514">
        <v>950112</v>
      </c>
      <c r="D31" s="515" t="s">
        <v>595</v>
      </c>
      <c r="E31" s="514">
        <v>102978</v>
      </c>
    </row>
    <row r="32" spans="1:5" ht="11.25" customHeight="1">
      <c r="A32" s="516" t="s">
        <v>596</v>
      </c>
      <c r="B32" s="517">
        <v>618461</v>
      </c>
      <c r="C32" s="517">
        <v>471731</v>
      </c>
      <c r="D32" s="518" t="s">
        <v>597</v>
      </c>
      <c r="E32" s="517">
        <v>51527</v>
      </c>
    </row>
    <row r="33" spans="1:5" ht="11.25" customHeight="1">
      <c r="A33" s="519" t="s">
        <v>598</v>
      </c>
      <c r="B33" s="520">
        <v>20194</v>
      </c>
      <c r="C33" s="520">
        <v>17155</v>
      </c>
      <c r="D33" s="521" t="s">
        <v>599</v>
      </c>
      <c r="E33" s="520">
        <v>1624</v>
      </c>
    </row>
    <row r="34" spans="1:5" ht="11.25" customHeight="1">
      <c r="A34" s="513" t="s">
        <v>600</v>
      </c>
      <c r="B34" s="514">
        <v>598267</v>
      </c>
      <c r="C34" s="514">
        <v>454576</v>
      </c>
      <c r="D34" s="515" t="s">
        <v>601</v>
      </c>
      <c r="E34" s="514">
        <v>49903</v>
      </c>
    </row>
    <row r="35" spans="1:5" ht="11.25" customHeight="1">
      <c r="A35" s="516" t="s">
        <v>602</v>
      </c>
      <c r="B35" s="517">
        <v>316773</v>
      </c>
      <c r="C35" s="517">
        <v>248710</v>
      </c>
      <c r="D35" s="518" t="s">
        <v>603</v>
      </c>
      <c r="E35" s="517">
        <v>26942</v>
      </c>
    </row>
    <row r="36" spans="1:5" ht="11.25" customHeight="1">
      <c r="A36" s="516" t="s">
        <v>604</v>
      </c>
      <c r="B36" s="517">
        <v>144992</v>
      </c>
      <c r="C36" s="517">
        <v>113409</v>
      </c>
      <c r="D36" s="518" t="s">
        <v>605</v>
      </c>
      <c r="E36" s="517">
        <v>12333</v>
      </c>
    </row>
    <row r="37" spans="1:5" ht="11.25" customHeight="1">
      <c r="A37" s="516" t="s">
        <v>393</v>
      </c>
      <c r="B37" s="517">
        <v>45601</v>
      </c>
      <c r="C37" s="517">
        <v>21403</v>
      </c>
      <c r="D37" s="518" t="s">
        <v>606</v>
      </c>
      <c r="E37" s="517">
        <v>3512</v>
      </c>
    </row>
    <row r="38" spans="1:5" ht="11.25" customHeight="1">
      <c r="A38" s="516" t="s">
        <v>366</v>
      </c>
      <c r="B38" s="517">
        <v>225467</v>
      </c>
      <c r="C38" s="517">
        <v>180573</v>
      </c>
      <c r="D38" s="518" t="s">
        <v>607</v>
      </c>
      <c r="E38" s="517">
        <v>19048</v>
      </c>
    </row>
    <row r="39" spans="1:5" ht="11.25" customHeight="1">
      <c r="A39" s="516" t="s">
        <v>608</v>
      </c>
      <c r="B39" s="517">
        <v>10426</v>
      </c>
      <c r="C39" s="517">
        <v>3890</v>
      </c>
      <c r="D39" s="518" t="s">
        <v>609</v>
      </c>
      <c r="E39" s="518">
        <v>401</v>
      </c>
    </row>
    <row r="40" spans="1:5" ht="21" customHeight="1">
      <c r="A40" s="516" t="s">
        <v>610</v>
      </c>
      <c r="B40" s="517">
        <v>664639</v>
      </c>
      <c r="C40" s="517">
        <v>510425</v>
      </c>
      <c r="D40" s="518" t="s">
        <v>611</v>
      </c>
      <c r="E40" s="517">
        <v>53849</v>
      </c>
    </row>
    <row r="41" spans="1:5" ht="11.25" customHeight="1">
      <c r="A41" s="519" t="s">
        <v>612</v>
      </c>
      <c r="B41" s="520">
        <v>43541</v>
      </c>
      <c r="C41" s="520">
        <v>14889</v>
      </c>
      <c r="D41" s="521" t="s">
        <v>559</v>
      </c>
      <c r="E41" s="521">
        <v>774</v>
      </c>
    </row>
    <row r="42" spans="1:5" ht="11.25" customHeight="1">
      <c r="A42" s="513" t="s">
        <v>613</v>
      </c>
      <c r="B42" s="514">
        <v>621098</v>
      </c>
      <c r="C42" s="514">
        <v>495536</v>
      </c>
      <c r="D42" s="515" t="s">
        <v>614</v>
      </c>
      <c r="E42" s="514">
        <v>53075</v>
      </c>
    </row>
    <row r="43" spans="1:5" ht="11.25" customHeight="1">
      <c r="A43" s="516" t="s">
        <v>615</v>
      </c>
      <c r="B43" s="517">
        <v>447167</v>
      </c>
      <c r="C43" s="517">
        <v>355775</v>
      </c>
      <c r="D43" s="518" t="s">
        <v>616</v>
      </c>
      <c r="E43" s="517">
        <v>38132</v>
      </c>
    </row>
    <row r="44" spans="1:5" ht="11.25" customHeight="1">
      <c r="A44" s="516" t="s">
        <v>602</v>
      </c>
      <c r="B44" s="517">
        <v>11555</v>
      </c>
      <c r="C44" s="517">
        <v>7158</v>
      </c>
      <c r="D44" s="518" t="s">
        <v>617</v>
      </c>
      <c r="E44" s="518">
        <v>100</v>
      </c>
    </row>
    <row r="45" spans="1:5" ht="11.25" customHeight="1">
      <c r="A45" s="516" t="s">
        <v>618</v>
      </c>
      <c r="B45" s="517">
        <v>2149</v>
      </c>
      <c r="C45" s="517">
        <v>1942</v>
      </c>
      <c r="D45" s="518" t="s">
        <v>619</v>
      </c>
      <c r="E45" s="518">
        <v>218</v>
      </c>
    </row>
    <row r="46" spans="1:5" ht="11.25" customHeight="1">
      <c r="A46" s="516" t="s">
        <v>393</v>
      </c>
      <c r="B46" s="518">
        <v>215</v>
      </c>
      <c r="C46" s="518">
        <v>15</v>
      </c>
      <c r="D46" s="518" t="s">
        <v>620</v>
      </c>
      <c r="E46" s="518">
        <v>0</v>
      </c>
    </row>
    <row r="47" spans="1:5" ht="11.25" customHeight="1">
      <c r="A47" s="516" t="s">
        <v>366</v>
      </c>
      <c r="B47" s="517">
        <v>435397</v>
      </c>
      <c r="C47" s="517">
        <v>348602</v>
      </c>
      <c r="D47" s="518" t="s">
        <v>621</v>
      </c>
      <c r="E47" s="517">
        <v>38032</v>
      </c>
    </row>
    <row r="48" spans="1:5" ht="11.25" customHeight="1">
      <c r="A48" s="516" t="s">
        <v>608</v>
      </c>
      <c r="B48" s="522"/>
      <c r="C48" s="518">
        <v>0</v>
      </c>
      <c r="D48" s="522"/>
      <c r="E48" s="518">
        <v>0</v>
      </c>
    </row>
    <row r="49" spans="1:5" ht="11.25" customHeight="1">
      <c r="A49" s="516" t="s">
        <v>622</v>
      </c>
      <c r="B49" s="517">
        <v>173931</v>
      </c>
      <c r="C49" s="517">
        <v>139761</v>
      </c>
      <c r="D49" s="518" t="s">
        <v>623</v>
      </c>
      <c r="E49" s="517">
        <v>14943</v>
      </c>
    </row>
    <row r="50" spans="1:5" ht="11.25" customHeight="1">
      <c r="A50" s="516" t="s">
        <v>602</v>
      </c>
      <c r="B50" s="517">
        <v>43135</v>
      </c>
      <c r="C50" s="517">
        <v>44387</v>
      </c>
      <c r="D50" s="518" t="s">
        <v>624</v>
      </c>
      <c r="E50" s="517">
        <v>4954</v>
      </c>
    </row>
    <row r="51" spans="1:5" ht="11.25" customHeight="1">
      <c r="A51" s="516" t="s">
        <v>604</v>
      </c>
      <c r="B51" s="517">
        <v>8393</v>
      </c>
      <c r="C51" s="517">
        <v>6705</v>
      </c>
      <c r="D51" s="518" t="s">
        <v>625</v>
      </c>
      <c r="E51" s="518">
        <v>687</v>
      </c>
    </row>
    <row r="52" spans="1:5" ht="11.25" customHeight="1">
      <c r="A52" s="516" t="s">
        <v>608</v>
      </c>
      <c r="B52" s="517">
        <v>130796</v>
      </c>
      <c r="C52" s="517">
        <v>95374</v>
      </c>
      <c r="D52" s="518" t="s">
        <v>626</v>
      </c>
      <c r="E52" s="517">
        <v>9989</v>
      </c>
    </row>
    <row r="53" spans="1:5" ht="11.25" customHeight="1">
      <c r="A53" s="513" t="s">
        <v>627</v>
      </c>
      <c r="B53" s="514">
        <v>97819</v>
      </c>
      <c r="C53" s="514">
        <v>67022</v>
      </c>
      <c r="D53" s="515" t="s">
        <v>628</v>
      </c>
      <c r="E53" s="514">
        <v>9112</v>
      </c>
    </row>
    <row r="54" spans="1:5" ht="11.25" customHeight="1">
      <c r="A54" s="516" t="s">
        <v>629</v>
      </c>
      <c r="B54" s="517">
        <v>16501</v>
      </c>
      <c r="C54" s="517">
        <v>12120</v>
      </c>
      <c r="D54" s="518" t="s">
        <v>630</v>
      </c>
      <c r="E54" s="517">
        <v>1524</v>
      </c>
    </row>
    <row r="55" spans="1:5" ht="11.25" customHeight="1">
      <c r="A55" s="516" t="s">
        <v>631</v>
      </c>
      <c r="B55" s="517">
        <v>8711</v>
      </c>
      <c r="C55" s="517">
        <v>6017</v>
      </c>
      <c r="D55" s="518" t="s">
        <v>632</v>
      </c>
      <c r="E55" s="518">
        <v>836</v>
      </c>
    </row>
    <row r="56" spans="1:5" ht="11.25" customHeight="1">
      <c r="A56" s="516" t="s">
        <v>615</v>
      </c>
      <c r="B56" s="517">
        <v>1020</v>
      </c>
      <c r="C56" s="517">
        <v>1090</v>
      </c>
      <c r="D56" s="518" t="s">
        <v>633</v>
      </c>
      <c r="E56" s="518">
        <v>111</v>
      </c>
    </row>
    <row r="57" spans="1:5" ht="11.25" customHeight="1">
      <c r="A57" s="516" t="s">
        <v>634</v>
      </c>
      <c r="B57" s="517">
        <v>7691</v>
      </c>
      <c r="C57" s="517">
        <v>4927</v>
      </c>
      <c r="D57" s="518" t="s">
        <v>635</v>
      </c>
      <c r="E57" s="518">
        <v>725</v>
      </c>
    </row>
    <row r="58" spans="1:5" ht="11.25" customHeight="1">
      <c r="A58" s="516" t="s">
        <v>636</v>
      </c>
      <c r="B58" s="517">
        <v>72607</v>
      </c>
      <c r="C58" s="517">
        <v>48885</v>
      </c>
      <c r="D58" s="518" t="s">
        <v>637</v>
      </c>
      <c r="E58" s="517">
        <v>6752</v>
      </c>
    </row>
    <row r="59" spans="1:5" ht="11.25" customHeight="1">
      <c r="A59" s="516" t="s">
        <v>638</v>
      </c>
      <c r="B59" s="517">
        <v>44331</v>
      </c>
      <c r="C59" s="517">
        <v>34175</v>
      </c>
      <c r="D59" s="518" t="s">
        <v>639</v>
      </c>
      <c r="E59" s="517">
        <v>3341</v>
      </c>
    </row>
    <row r="60" spans="1:5" ht="11.25" customHeight="1">
      <c r="A60" s="519" t="s">
        <v>598</v>
      </c>
      <c r="B60" s="521">
        <v>357</v>
      </c>
      <c r="C60" s="521">
        <v>297</v>
      </c>
      <c r="D60" s="521" t="s">
        <v>640</v>
      </c>
      <c r="E60" s="518">
        <v>29</v>
      </c>
    </row>
    <row r="61" spans="1:5" ht="11.25" customHeight="1">
      <c r="A61" s="516" t="s">
        <v>641</v>
      </c>
      <c r="B61" s="517">
        <v>43974</v>
      </c>
      <c r="C61" s="517">
        <v>33878</v>
      </c>
      <c r="D61" s="518" t="s">
        <v>642</v>
      </c>
      <c r="E61" s="517">
        <v>3312</v>
      </c>
    </row>
    <row r="62" spans="1:5" ht="11.25" customHeight="1">
      <c r="A62" s="516" t="s">
        <v>643</v>
      </c>
      <c r="B62" s="517">
        <v>28633</v>
      </c>
      <c r="C62" s="517">
        <v>15007</v>
      </c>
      <c r="D62" s="518" t="s">
        <v>644</v>
      </c>
      <c r="E62" s="517">
        <v>3440</v>
      </c>
    </row>
    <row r="63" spans="1:5" ht="11.25" customHeight="1">
      <c r="A63" s="513" t="s">
        <v>645</v>
      </c>
      <c r="B63" s="514">
        <v>52322</v>
      </c>
      <c r="C63" s="514">
        <v>3530</v>
      </c>
      <c r="D63" s="515" t="s">
        <v>646</v>
      </c>
      <c r="E63" s="514">
        <v>1460</v>
      </c>
    </row>
    <row r="64" spans="1:5" ht="11.25" customHeight="1">
      <c r="A64" s="516" t="s">
        <v>647</v>
      </c>
      <c r="B64" s="517">
        <v>74958</v>
      </c>
      <c r="C64" s="517">
        <v>23285</v>
      </c>
      <c r="D64" s="518" t="s">
        <v>648</v>
      </c>
      <c r="E64" s="517">
        <v>2282</v>
      </c>
    </row>
    <row r="65" spans="1:5" ht="11.25" customHeight="1">
      <c r="A65" s="516" t="s">
        <v>649</v>
      </c>
      <c r="B65" s="517">
        <v>22636</v>
      </c>
      <c r="C65" s="517">
        <v>19755</v>
      </c>
      <c r="D65" s="518" t="s">
        <v>650</v>
      </c>
      <c r="E65" s="518">
        <v>822</v>
      </c>
    </row>
    <row r="66" spans="1:5" ht="11.25" customHeight="1">
      <c r="A66" s="516" t="s">
        <v>651</v>
      </c>
      <c r="B66" s="517">
        <v>91005</v>
      </c>
      <c r="C66" s="517">
        <v>32457</v>
      </c>
      <c r="D66" s="518" t="s">
        <v>652</v>
      </c>
      <c r="E66" s="517">
        <v>4603</v>
      </c>
    </row>
    <row r="67" spans="1:5" ht="11.25" customHeight="1">
      <c r="A67" s="519" t="s">
        <v>598</v>
      </c>
      <c r="B67" s="520">
        <v>16047</v>
      </c>
      <c r="C67" s="520">
        <v>9172</v>
      </c>
      <c r="D67" s="521" t="s">
        <v>653</v>
      </c>
      <c r="E67" s="517">
        <v>2321</v>
      </c>
    </row>
    <row r="68" spans="1:5" ht="11.25" customHeight="1">
      <c r="A68" s="523" t="s">
        <v>654</v>
      </c>
      <c r="B68" s="524">
        <v>74958</v>
      </c>
      <c r="C68" s="524">
        <v>23285</v>
      </c>
      <c r="D68" s="525" t="s">
        <v>648</v>
      </c>
      <c r="E68" s="524">
        <v>2282</v>
      </c>
    </row>
    <row r="69" spans="1:5" ht="11.25" customHeight="1">
      <c r="A69" s="516" t="s">
        <v>655</v>
      </c>
      <c r="B69" s="517">
        <v>24300</v>
      </c>
      <c r="C69" s="517">
        <v>21352</v>
      </c>
      <c r="D69" s="518" t="s">
        <v>656</v>
      </c>
      <c r="E69" s="517">
        <v>1422</v>
      </c>
    </row>
    <row r="70" spans="1:5" ht="11.25" customHeight="1">
      <c r="A70" s="519" t="s">
        <v>558</v>
      </c>
      <c r="B70" s="520">
        <v>1664</v>
      </c>
      <c r="C70" s="520">
        <v>1597</v>
      </c>
      <c r="D70" s="521" t="s">
        <v>657</v>
      </c>
      <c r="E70" s="521">
        <v>600</v>
      </c>
    </row>
    <row r="71" spans="1:5" ht="21" customHeight="1">
      <c r="A71" s="523" t="s">
        <v>658</v>
      </c>
      <c r="B71" s="524">
        <v>22636</v>
      </c>
      <c r="C71" s="524">
        <v>19755</v>
      </c>
      <c r="D71" s="525" t="s">
        <v>650</v>
      </c>
      <c r="E71" s="525">
        <v>822</v>
      </c>
    </row>
    <row r="72" spans="1:5" ht="11.25" customHeight="1">
      <c r="A72" s="516" t="s">
        <v>659</v>
      </c>
      <c r="B72" s="522"/>
      <c r="C72" s="518">
        <v>0</v>
      </c>
      <c r="D72" s="518" t="s">
        <v>660</v>
      </c>
      <c r="E72" s="518">
        <v>0</v>
      </c>
    </row>
    <row r="73" spans="1:5" ht="11.25" customHeight="1">
      <c r="A73" s="516" t="s">
        <v>661</v>
      </c>
      <c r="B73" s="522"/>
      <c r="C73" s="518">
        <v>0</v>
      </c>
      <c r="D73" s="518" t="s">
        <v>660</v>
      </c>
      <c r="E73" s="518">
        <v>0</v>
      </c>
    </row>
    <row r="74" spans="1:5" ht="11.25" customHeight="1">
      <c r="A74" s="513" t="s">
        <v>662</v>
      </c>
      <c r="B74" s="514">
        <v>-111366</v>
      </c>
      <c r="C74" s="514">
        <v>49692</v>
      </c>
      <c r="D74" s="515" t="s">
        <v>663</v>
      </c>
      <c r="E74" s="514">
        <v>-4212</v>
      </c>
    </row>
    <row r="75" ht="11.25" customHeight="1"/>
    <row r="76" ht="11.25" customHeight="1">
      <c r="A76" s="512"/>
    </row>
    <row r="77" spans="1:2" ht="11.25" customHeight="1">
      <c r="A77" s="532" t="s">
        <v>664</v>
      </c>
      <c r="B77" s="532"/>
    </row>
    <row r="78" spans="1:2" ht="11.25" customHeight="1">
      <c r="A78" s="532"/>
      <c r="B78" s="532"/>
    </row>
    <row r="79" s="534" customFormat="1" ht="11.25" customHeight="1">
      <c r="A79" s="533" t="s">
        <v>38</v>
      </c>
    </row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4">
    <mergeCell ref="A3:E3"/>
    <mergeCell ref="A4:E4"/>
    <mergeCell ref="A5:E5"/>
    <mergeCell ref="A77:B7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A11" sqref="A11"/>
    </sheetView>
  </sheetViews>
  <sheetFormatPr defaultColWidth="9.00390625" defaultRowHeight="12"/>
  <cols>
    <col min="1" max="1" width="46.00390625" style="0" customWidth="1"/>
    <col min="2" max="2" width="9.00390625" style="0" customWidth="1"/>
    <col min="3" max="3" width="11.25390625" style="0" customWidth="1"/>
    <col min="4" max="4" width="12.375" style="0" customWidth="1"/>
    <col min="5" max="5" width="10.00390625" style="0" customWidth="1"/>
    <col min="6" max="6" width="12.375" style="0" customWidth="1"/>
  </cols>
  <sheetData>
    <row r="1" spans="1:10" ht="12.75">
      <c r="A1" s="2"/>
      <c r="B1" s="2"/>
      <c r="C1" s="1"/>
      <c r="D1" s="1"/>
      <c r="E1" s="2"/>
      <c r="F1" s="2"/>
      <c r="G1" s="2"/>
      <c r="H1" s="2"/>
      <c r="I1" s="2"/>
      <c r="J1" s="2"/>
    </row>
    <row r="2" spans="1:10" ht="12.75">
      <c r="A2" s="1" t="s">
        <v>282</v>
      </c>
      <c r="B2" s="2"/>
      <c r="C2" s="1"/>
      <c r="D2" s="1"/>
      <c r="E2" s="1"/>
      <c r="F2" s="214" t="s">
        <v>283</v>
      </c>
      <c r="G2" s="2"/>
      <c r="H2" s="2"/>
      <c r="I2" s="2"/>
      <c r="J2" s="2"/>
    </row>
    <row r="3" spans="1:10" ht="15.75">
      <c r="A3" s="40" t="s">
        <v>284</v>
      </c>
      <c r="B3" s="2"/>
      <c r="C3" s="2"/>
      <c r="D3" s="2"/>
      <c r="E3" s="2"/>
      <c r="F3" s="2"/>
      <c r="G3" s="2"/>
      <c r="H3" s="2"/>
      <c r="I3" s="2"/>
      <c r="J3" s="2"/>
    </row>
    <row r="4" spans="1:6" ht="15.75">
      <c r="A4" s="40" t="s">
        <v>285</v>
      </c>
      <c r="B4" s="2"/>
      <c r="C4" s="2"/>
      <c r="D4" s="2"/>
      <c r="E4" s="2"/>
      <c r="F4" s="2"/>
    </row>
    <row r="5" spans="1:6" ht="12">
      <c r="A5" s="2"/>
      <c r="B5" s="2"/>
      <c r="C5" s="2"/>
      <c r="D5" s="2"/>
      <c r="E5" s="2"/>
      <c r="F5" s="2"/>
    </row>
    <row r="6" spans="1:6" ht="12">
      <c r="A6" s="2"/>
      <c r="B6" s="2"/>
      <c r="C6" s="2"/>
      <c r="D6" s="2"/>
      <c r="E6" s="2"/>
      <c r="F6" s="2"/>
    </row>
    <row r="7" spans="1:6" ht="12">
      <c r="A7" s="2"/>
      <c r="B7" s="2"/>
      <c r="C7" s="2"/>
      <c r="D7" s="2"/>
      <c r="E7" s="2"/>
      <c r="F7" s="225"/>
    </row>
    <row r="8" spans="1:6" ht="12.75">
      <c r="A8" s="2"/>
      <c r="B8" s="2"/>
      <c r="C8" s="2"/>
      <c r="D8" s="1"/>
      <c r="E8" s="2"/>
      <c r="F8" s="215" t="s">
        <v>259</v>
      </c>
    </row>
    <row r="9" spans="1:6" ht="60" customHeight="1">
      <c r="A9" s="8" t="s">
        <v>260</v>
      </c>
      <c r="B9" s="9" t="s">
        <v>261</v>
      </c>
      <c r="C9" s="9" t="s">
        <v>262</v>
      </c>
      <c r="D9" s="9" t="s">
        <v>263</v>
      </c>
      <c r="E9" s="9" t="s">
        <v>264</v>
      </c>
      <c r="F9" s="9" t="s">
        <v>286</v>
      </c>
    </row>
    <row r="10" spans="1:6" ht="12" customHeight="1">
      <c r="A10" s="46">
        <v>1</v>
      </c>
      <c r="B10" s="46"/>
      <c r="C10" s="45">
        <v>2</v>
      </c>
      <c r="D10" s="45">
        <v>3</v>
      </c>
      <c r="E10" s="45">
        <v>4</v>
      </c>
      <c r="F10" s="47">
        <v>5</v>
      </c>
    </row>
    <row r="11" spans="1:6" ht="18" customHeight="1">
      <c r="A11" s="216" t="s">
        <v>265</v>
      </c>
      <c r="B11" s="49"/>
      <c r="C11" s="61">
        <f>SUM(C12:C25)</f>
        <v>701983</v>
      </c>
      <c r="D11" s="61">
        <f>SUM(D12:D25)</f>
        <v>528439</v>
      </c>
      <c r="E11" s="217">
        <f>SUM(D11/C11)</f>
        <v>0.7527803379853928</v>
      </c>
      <c r="F11" s="61">
        <f>SUM(F12:F25)</f>
        <v>3010</v>
      </c>
    </row>
    <row r="12" spans="1:6" ht="18" customHeight="1">
      <c r="A12" s="218" t="s">
        <v>266</v>
      </c>
      <c r="B12" s="219">
        <v>1</v>
      </c>
      <c r="C12" s="220">
        <v>55170</v>
      </c>
      <c r="D12" s="220">
        <v>23572</v>
      </c>
      <c r="E12" s="221">
        <f>SUM(D12/C12)</f>
        <v>0.4272611926771796</v>
      </c>
      <c r="F12" s="222">
        <v>509</v>
      </c>
    </row>
    <row r="13" spans="1:6" ht="18.75" customHeight="1">
      <c r="A13" s="222" t="s">
        <v>267</v>
      </c>
      <c r="B13" s="219">
        <v>2</v>
      </c>
      <c r="C13" s="220"/>
      <c r="D13" s="220"/>
      <c r="E13" s="221"/>
      <c r="F13" s="222">
        <v>114</v>
      </c>
    </row>
    <row r="14" spans="1:6" ht="17.25" customHeight="1">
      <c r="A14" s="222" t="s">
        <v>268</v>
      </c>
      <c r="B14" s="219">
        <v>3</v>
      </c>
      <c r="C14" s="220"/>
      <c r="D14" s="220"/>
      <c r="E14" s="221"/>
      <c r="F14" s="222">
        <v>999</v>
      </c>
    </row>
    <row r="15" spans="1:6" ht="16.5" customHeight="1">
      <c r="A15" s="222" t="s">
        <v>269</v>
      </c>
      <c r="B15" s="219">
        <v>4</v>
      </c>
      <c r="C15" s="220"/>
      <c r="D15" s="220"/>
      <c r="E15" s="221"/>
      <c r="F15" s="222">
        <v>532</v>
      </c>
    </row>
    <row r="16" spans="1:6" ht="18.75" customHeight="1">
      <c r="A16" s="222" t="s">
        <v>270</v>
      </c>
      <c r="B16" s="219">
        <v>5</v>
      </c>
      <c r="C16" s="220">
        <v>81485</v>
      </c>
      <c r="D16" s="220">
        <v>64618</v>
      </c>
      <c r="E16" s="221">
        <f>SUM(D16/C16)</f>
        <v>0.7930048475179481</v>
      </c>
      <c r="F16" s="222">
        <v>88</v>
      </c>
    </row>
    <row r="17" spans="1:6" ht="18" customHeight="1">
      <c r="A17" s="222" t="s">
        <v>271</v>
      </c>
      <c r="B17" s="219">
        <v>6</v>
      </c>
      <c r="C17" s="220">
        <v>456345</v>
      </c>
      <c r="D17" s="220">
        <v>357965</v>
      </c>
      <c r="E17" s="221">
        <f>SUM(D17/C17)</f>
        <v>0.7844174911525271</v>
      </c>
      <c r="F17" s="222">
        <v>29</v>
      </c>
    </row>
    <row r="18" spans="1:6" ht="24" customHeight="1">
      <c r="A18" s="223" t="s">
        <v>272</v>
      </c>
      <c r="B18" s="219">
        <v>7</v>
      </c>
      <c r="C18" s="220">
        <v>13037</v>
      </c>
      <c r="D18" s="220">
        <v>8854</v>
      </c>
      <c r="E18" s="221">
        <f>SUM(D18/C18)</f>
        <v>0.6791439748408377</v>
      </c>
      <c r="F18" s="222">
        <v>25</v>
      </c>
    </row>
    <row r="19" spans="1:6" ht="15.75" customHeight="1">
      <c r="A19" s="222" t="s">
        <v>273</v>
      </c>
      <c r="B19" s="219">
        <v>8</v>
      </c>
      <c r="C19" s="220">
        <v>3337</v>
      </c>
      <c r="D19" s="220">
        <v>2781</v>
      </c>
      <c r="E19" s="221">
        <f>SUM(D19/C19)</f>
        <v>0.8333832783937668</v>
      </c>
      <c r="F19" s="222">
        <v>506</v>
      </c>
    </row>
    <row r="20" spans="1:6" ht="20.25" customHeight="1">
      <c r="A20" s="222" t="s">
        <v>274</v>
      </c>
      <c r="B20" s="219">
        <v>9</v>
      </c>
      <c r="C20" s="220"/>
      <c r="D20" s="220"/>
      <c r="E20" s="221"/>
      <c r="F20" s="222"/>
    </row>
    <row r="21" spans="1:6" ht="24.75" customHeight="1">
      <c r="A21" s="223" t="s">
        <v>275</v>
      </c>
      <c r="B21" s="219">
        <v>10</v>
      </c>
      <c r="C21" s="220">
        <v>21062</v>
      </c>
      <c r="D21" s="220">
        <v>16387</v>
      </c>
      <c r="E21" s="221">
        <f>SUM(D21/C21)</f>
        <v>0.7780362738581331</v>
      </c>
      <c r="F21" s="222">
        <v>178</v>
      </c>
    </row>
    <row r="22" spans="1:6" ht="27.75" customHeight="1">
      <c r="A22" s="223" t="s">
        <v>276</v>
      </c>
      <c r="B22" s="219">
        <v>11</v>
      </c>
      <c r="C22" s="220"/>
      <c r="D22" s="220"/>
      <c r="E22" s="221"/>
      <c r="F22" s="222"/>
    </row>
    <row r="23" spans="1:6" ht="18" customHeight="1">
      <c r="A23" s="222" t="s">
        <v>277</v>
      </c>
      <c r="B23" s="219">
        <v>12</v>
      </c>
      <c r="C23" s="220">
        <v>69019</v>
      </c>
      <c r="D23" s="220">
        <v>53820</v>
      </c>
      <c r="E23" s="221">
        <f>SUM(D23/C23)</f>
        <v>0.7797852765180603</v>
      </c>
      <c r="F23" s="222"/>
    </row>
    <row r="24" spans="1:6" ht="18.75" customHeight="1">
      <c r="A24" s="222" t="s">
        <v>278</v>
      </c>
      <c r="B24" s="219">
        <v>13</v>
      </c>
      <c r="C24" s="220">
        <v>2528</v>
      </c>
      <c r="D24" s="220">
        <v>442</v>
      </c>
      <c r="E24" s="221">
        <f>SUM(D24/C24)</f>
        <v>0.17484177215189872</v>
      </c>
      <c r="F24" s="222">
        <v>10</v>
      </c>
    </row>
    <row r="25" spans="1:6" ht="24" customHeight="1">
      <c r="A25" s="223" t="s">
        <v>279</v>
      </c>
      <c r="B25" s="219">
        <v>14</v>
      </c>
      <c r="C25" s="220"/>
      <c r="D25" s="220"/>
      <c r="E25" s="221"/>
      <c r="F25" s="222">
        <v>20</v>
      </c>
    </row>
    <row r="26" spans="1:6" ht="12.75">
      <c r="A26" s="2"/>
      <c r="B26" s="6"/>
      <c r="C26" s="85"/>
      <c r="D26" s="85"/>
      <c r="E26" s="79"/>
      <c r="F26" s="2"/>
    </row>
    <row r="27" spans="1:6" ht="14.25">
      <c r="A27" s="38"/>
      <c r="B27" s="224"/>
      <c r="C27" s="85"/>
      <c r="D27" s="85"/>
      <c r="E27" s="79"/>
      <c r="F27" s="2"/>
    </row>
    <row r="28" spans="1:6" ht="14.25">
      <c r="A28" s="38"/>
      <c r="B28" s="224"/>
      <c r="C28" s="85"/>
      <c r="D28" s="85"/>
      <c r="E28" s="79"/>
      <c r="F28" s="2"/>
    </row>
    <row r="29" spans="1:6" ht="14.25">
      <c r="A29" s="38"/>
      <c r="B29" s="224"/>
      <c r="C29" s="85"/>
      <c r="D29" s="85"/>
      <c r="E29" s="79"/>
      <c r="F29" s="2"/>
    </row>
    <row r="30" spans="1:6" ht="14.25">
      <c r="A30" s="38"/>
      <c r="B30" s="224"/>
      <c r="C30" s="85"/>
      <c r="D30" s="85"/>
      <c r="E30" s="79"/>
      <c r="F30" s="2"/>
    </row>
    <row r="31" spans="1:6" ht="14.25">
      <c r="A31" s="38"/>
      <c r="B31" s="224"/>
      <c r="C31" s="85"/>
      <c r="D31" s="85"/>
      <c r="E31" s="79"/>
      <c r="F31" s="2"/>
    </row>
    <row r="32" spans="1:6" ht="14.25">
      <c r="A32" s="38"/>
      <c r="B32" s="224"/>
      <c r="C32" s="85"/>
      <c r="D32" s="85"/>
      <c r="E32" s="79"/>
      <c r="F32" s="2"/>
    </row>
    <row r="33" spans="1:6" ht="14.25">
      <c r="A33" s="38"/>
      <c r="B33" s="224"/>
      <c r="C33" s="85"/>
      <c r="D33" s="85"/>
      <c r="E33" s="79"/>
      <c r="F33" s="2"/>
    </row>
    <row r="34" spans="1:6" ht="15.75" customHeight="1">
      <c r="A34" s="2" t="s">
        <v>287</v>
      </c>
      <c r="B34" s="6"/>
      <c r="C34" s="33" t="s">
        <v>36</v>
      </c>
      <c r="D34" s="33"/>
      <c r="E34" s="79"/>
      <c r="F34" s="2"/>
    </row>
    <row r="35" spans="1:6" ht="12">
      <c r="A35" s="2"/>
      <c r="B35" s="6"/>
      <c r="C35" s="33"/>
      <c r="D35" s="33"/>
      <c r="E35" s="79"/>
      <c r="F35" s="2"/>
    </row>
    <row r="36" spans="1:6" ht="15.75" customHeight="1">
      <c r="A36" s="2"/>
      <c r="B36" s="2"/>
      <c r="C36" s="33"/>
      <c r="D36" s="33"/>
      <c r="E36" s="83"/>
      <c r="F36" s="2"/>
    </row>
    <row r="37" spans="1:6" ht="12.75">
      <c r="A37" s="2"/>
      <c r="B37" s="2"/>
      <c r="C37" s="85"/>
      <c r="D37" s="85"/>
      <c r="E37" s="79"/>
      <c r="F37" s="2"/>
    </row>
    <row r="38" spans="1:6" ht="12.75">
      <c r="A38" s="2"/>
      <c r="B38" s="2"/>
      <c r="C38" s="85"/>
      <c r="D38" s="85"/>
      <c r="E38" s="79"/>
      <c r="F38" s="2"/>
    </row>
    <row r="39" spans="1:6" ht="12.75">
      <c r="A39" s="2"/>
      <c r="B39" s="2"/>
      <c r="C39" s="85"/>
      <c r="D39" s="85"/>
      <c r="E39" s="79"/>
      <c r="F39" s="2"/>
    </row>
    <row r="40" spans="1:6" ht="12.75">
      <c r="A40" s="2"/>
      <c r="B40" s="2"/>
      <c r="C40" s="85"/>
      <c r="D40" s="85"/>
      <c r="E40" s="79"/>
      <c r="F40" s="2"/>
    </row>
    <row r="41" spans="1:6" ht="12.75">
      <c r="A41" s="2"/>
      <c r="B41" s="2"/>
      <c r="C41" s="85"/>
      <c r="D41" s="85"/>
      <c r="E41" s="79"/>
      <c r="F41" s="2"/>
    </row>
    <row r="42" spans="1:6" ht="12.75">
      <c r="A42" s="2"/>
      <c r="B42" s="2"/>
      <c r="C42" s="85"/>
      <c r="D42" s="85"/>
      <c r="E42" s="79"/>
      <c r="F42" s="2"/>
    </row>
    <row r="43" spans="1:6" ht="12.75">
      <c r="A43" s="2"/>
      <c r="B43" s="2"/>
      <c r="C43" s="85"/>
      <c r="D43" s="85"/>
      <c r="E43" s="79"/>
      <c r="F43" s="2"/>
    </row>
    <row r="44" spans="1:6" ht="12.75">
      <c r="A44" s="2"/>
      <c r="B44" s="2"/>
      <c r="C44" s="85"/>
      <c r="D44" s="85"/>
      <c r="E44" s="79"/>
      <c r="F44" s="2"/>
    </row>
    <row r="45" spans="1:6" ht="14.25">
      <c r="A45" s="38"/>
      <c r="B45" s="38"/>
      <c r="C45" s="85"/>
      <c r="D45" s="85"/>
      <c r="E45" s="79"/>
      <c r="F45" s="2"/>
    </row>
    <row r="46" spans="1:10" ht="12.75">
      <c r="A46" s="2" t="s">
        <v>281</v>
      </c>
      <c r="B46" s="2"/>
      <c r="C46" s="85"/>
      <c r="D46" s="85"/>
      <c r="E46" s="79"/>
      <c r="F46" s="2"/>
      <c r="G46" s="2"/>
      <c r="H46" s="2"/>
      <c r="I46" s="2"/>
      <c r="J46" s="2"/>
    </row>
    <row r="47" spans="1:10" ht="12.75">
      <c r="A47" s="2" t="s">
        <v>38</v>
      </c>
      <c r="B47" s="2"/>
      <c r="C47" s="85"/>
      <c r="D47" s="85"/>
      <c r="E47" s="79"/>
      <c r="F47" s="2"/>
      <c r="G47" s="2"/>
      <c r="H47" s="2"/>
      <c r="I47" s="2"/>
      <c r="J47" s="2"/>
    </row>
    <row r="48" spans="1:10" ht="12.75">
      <c r="A48" s="2"/>
      <c r="B48" s="2"/>
      <c r="C48" s="85"/>
      <c r="D48" s="85"/>
      <c r="E48" s="79"/>
      <c r="F48" s="2"/>
      <c r="G48" s="2"/>
      <c r="H48" s="2"/>
      <c r="I48" s="2"/>
      <c r="J48" s="2"/>
    </row>
    <row r="49" spans="1:10" ht="12.75">
      <c r="A49" s="2"/>
      <c r="B49" s="2"/>
      <c r="C49" s="85"/>
      <c r="D49" s="85"/>
      <c r="E49" s="79"/>
      <c r="F49" s="2"/>
      <c r="G49" s="2"/>
      <c r="H49" s="2"/>
      <c r="I49" s="2"/>
      <c r="J49" s="2"/>
    </row>
    <row r="50" spans="1:10" ht="12.75">
      <c r="A50" s="2"/>
      <c r="B50" s="2"/>
      <c r="C50" s="85"/>
      <c r="D50" s="85"/>
      <c r="E50" s="79"/>
      <c r="F50" s="2"/>
      <c r="G50" s="2"/>
      <c r="H50" s="2"/>
      <c r="I50" s="2"/>
      <c r="J50" s="2"/>
    </row>
    <row r="51" spans="1:10" ht="12.75">
      <c r="A51" s="2"/>
      <c r="B51" s="2"/>
      <c r="C51" s="33"/>
      <c r="D51" s="85"/>
      <c r="E51" s="79"/>
      <c r="F51" s="2"/>
      <c r="G51" s="2"/>
      <c r="H51" s="2"/>
      <c r="I51" s="2"/>
      <c r="J51" s="2"/>
    </row>
    <row r="52" spans="1:10" ht="12.75">
      <c r="A52" s="2"/>
      <c r="B52" s="2"/>
      <c r="C52" s="33"/>
      <c r="D52" s="85"/>
      <c r="E52" s="79"/>
      <c r="F52" s="2"/>
      <c r="G52" s="2"/>
      <c r="H52" s="2"/>
      <c r="I52" s="2"/>
      <c r="J52" s="2"/>
    </row>
    <row r="53" spans="1:10" ht="12.75">
      <c r="A53" s="2"/>
      <c r="B53" s="2"/>
      <c r="C53" s="33"/>
      <c r="D53" s="85"/>
      <c r="E53" s="79"/>
      <c r="F53" s="2"/>
      <c r="G53" s="2"/>
      <c r="H53" s="2"/>
      <c r="I53" s="2"/>
      <c r="J53" s="2"/>
    </row>
    <row r="54" spans="1:10" ht="12.75">
      <c r="A54" s="2"/>
      <c r="B54" s="2"/>
      <c r="C54" s="33"/>
      <c r="D54" s="1"/>
      <c r="E54" s="79"/>
      <c r="F54" s="2"/>
      <c r="G54" s="2"/>
      <c r="H54" s="2"/>
      <c r="I54" s="2"/>
      <c r="J54" s="2"/>
    </row>
    <row r="55" spans="1:10" ht="12.75">
      <c r="A55" s="2"/>
      <c r="B55" s="2"/>
      <c r="C55" s="33"/>
      <c r="D55" s="1"/>
      <c r="E55" s="79"/>
      <c r="F55" s="2"/>
      <c r="G55" s="2"/>
      <c r="H55" s="2"/>
      <c r="I55" s="2"/>
      <c r="J55" s="2"/>
    </row>
    <row r="56" spans="1:10" ht="12.75">
      <c r="A56" s="2"/>
      <c r="B56" s="2"/>
      <c r="C56" s="33"/>
      <c r="D56" s="1"/>
      <c r="E56" s="79"/>
      <c r="F56" s="2"/>
      <c r="G56" s="2"/>
      <c r="H56" s="2"/>
      <c r="I56" s="2"/>
      <c r="J56" s="2"/>
    </row>
    <row r="57" spans="1:10" ht="12.75">
      <c r="A57" s="2"/>
      <c r="B57" s="2"/>
      <c r="C57" s="33"/>
      <c r="D57" s="1"/>
      <c r="E57" s="79"/>
      <c r="F57" s="2"/>
      <c r="G57" s="2"/>
      <c r="H57" s="2"/>
      <c r="I57" s="2"/>
      <c r="J57" s="2"/>
    </row>
    <row r="58" spans="1:10" ht="12.75">
      <c r="A58" s="2"/>
      <c r="B58" s="2"/>
      <c r="C58" s="33"/>
      <c r="D58" s="1"/>
      <c r="E58" s="79"/>
      <c r="F58" s="2"/>
      <c r="G58" s="2"/>
      <c r="H58" s="2"/>
      <c r="I58" s="2"/>
      <c r="J58" s="2"/>
    </row>
    <row r="59" spans="1:10" ht="12.75">
      <c r="A59" s="2"/>
      <c r="B59" s="2"/>
      <c r="C59" s="33"/>
      <c r="D59" s="1"/>
      <c r="E59" s="79"/>
      <c r="F59" s="2"/>
      <c r="G59" s="2"/>
      <c r="H59" s="2"/>
      <c r="I59" s="2"/>
      <c r="J59" s="2"/>
    </row>
    <row r="60" spans="1:10" ht="12.75">
      <c r="A60" s="2"/>
      <c r="B60" s="2"/>
      <c r="C60" s="33"/>
      <c r="D60" s="1"/>
      <c r="E60" s="79"/>
      <c r="F60" s="2"/>
      <c r="G60" s="2"/>
      <c r="H60" s="2"/>
      <c r="I60" s="2"/>
      <c r="J60" s="2"/>
    </row>
    <row r="61" spans="1:10" ht="12.75">
      <c r="A61" s="2"/>
      <c r="B61" s="2"/>
      <c r="C61" s="33"/>
      <c r="D61" s="1"/>
      <c r="E61" s="79"/>
      <c r="F61" s="2"/>
      <c r="G61" s="2"/>
      <c r="H61" s="2"/>
      <c r="I61" s="2"/>
      <c r="J61" s="2"/>
    </row>
    <row r="62" spans="1:10" ht="12.75">
      <c r="A62" s="2"/>
      <c r="B62" s="2"/>
      <c r="C62" s="33"/>
      <c r="D62" s="1"/>
      <c r="E62" s="79"/>
      <c r="F62" s="2"/>
      <c r="G62" s="2"/>
      <c r="H62" s="2"/>
      <c r="I62" s="2"/>
      <c r="J62" s="2"/>
    </row>
    <row r="63" spans="1:10" ht="12.75">
      <c r="A63" s="2"/>
      <c r="B63" s="2"/>
      <c r="C63" s="33"/>
      <c r="D63" s="1"/>
      <c r="E63" s="79"/>
      <c r="F63" s="2"/>
      <c r="G63" s="2"/>
      <c r="H63" s="2"/>
      <c r="I63" s="2"/>
      <c r="J63" s="2"/>
    </row>
    <row r="64" spans="1:10" ht="12.75">
      <c r="A64" s="2"/>
      <c r="B64" s="2"/>
      <c r="C64" s="33"/>
      <c r="D64" s="1"/>
      <c r="E64" s="79"/>
      <c r="F64" s="2"/>
      <c r="G64" s="2"/>
      <c r="H64" s="2"/>
      <c r="I64" s="2"/>
      <c r="J64" s="2"/>
    </row>
    <row r="65" spans="1:10" ht="12.75">
      <c r="A65" s="2"/>
      <c r="B65" s="2"/>
      <c r="C65" s="33"/>
      <c r="D65" s="1"/>
      <c r="E65" s="79"/>
      <c r="F65" s="2"/>
      <c r="G65" s="2"/>
      <c r="H65" s="2"/>
      <c r="I65" s="2"/>
      <c r="J65" s="2"/>
    </row>
    <row r="66" spans="1:10" ht="12.75">
      <c r="A66" s="2"/>
      <c r="B66" s="2"/>
      <c r="C66" s="33"/>
      <c r="D66" s="1"/>
      <c r="E66" s="79"/>
      <c r="F66" s="2"/>
      <c r="G66" s="2"/>
      <c r="H66" s="2"/>
      <c r="I66" s="2"/>
      <c r="J66" s="2"/>
    </row>
    <row r="67" spans="1:10" ht="12.75">
      <c r="A67" s="2"/>
      <c r="B67" s="2"/>
      <c r="C67" s="33"/>
      <c r="D67" s="1"/>
      <c r="E67" s="79"/>
      <c r="F67" s="2"/>
      <c r="G67" s="2"/>
      <c r="H67" s="2"/>
      <c r="I67" s="2"/>
      <c r="J67" s="2"/>
    </row>
    <row r="68" spans="1:10" ht="12.75">
      <c r="A68" s="2"/>
      <c r="B68" s="2"/>
      <c r="C68" s="33"/>
      <c r="D68" s="1"/>
      <c r="E68" s="79"/>
      <c r="F68" s="2"/>
      <c r="G68" s="2"/>
      <c r="H68" s="2"/>
      <c r="I68" s="2"/>
      <c r="J68" s="2"/>
    </row>
    <row r="69" spans="1:10" ht="12.75">
      <c r="A69" s="2"/>
      <c r="B69" s="2"/>
      <c r="C69" s="33"/>
      <c r="D69" s="1"/>
      <c r="E69" s="79"/>
      <c r="F69" s="2"/>
      <c r="G69" s="2"/>
      <c r="H69" s="2"/>
      <c r="I69" s="2"/>
      <c r="J69" s="2"/>
    </row>
    <row r="70" spans="1:10" ht="12.75">
      <c r="A70" s="2"/>
      <c r="B70" s="2"/>
      <c r="C70" s="33"/>
      <c r="D70" s="1"/>
      <c r="E70" s="79"/>
      <c r="F70" s="2"/>
      <c r="G70" s="2"/>
      <c r="H70" s="2"/>
      <c r="I70" s="2"/>
      <c r="J70" s="2"/>
    </row>
    <row r="71" spans="1:10" ht="12.75">
      <c r="A71" s="2"/>
      <c r="B71" s="2"/>
      <c r="C71" s="33"/>
      <c r="D71" s="1"/>
      <c r="E71" s="79"/>
      <c r="F71" s="2"/>
      <c r="G71" s="2"/>
      <c r="H71" s="2"/>
      <c r="I71" s="2"/>
      <c r="J71" s="2"/>
    </row>
    <row r="72" spans="1:10" ht="12.75">
      <c r="A72" s="2"/>
      <c r="B72" s="2"/>
      <c r="C72" s="33"/>
      <c r="D72" s="1"/>
      <c r="E72" s="79"/>
      <c r="F72" s="2"/>
      <c r="G72" s="2"/>
      <c r="H72" s="2"/>
      <c r="I72" s="2"/>
      <c r="J72" s="2"/>
    </row>
    <row r="73" spans="1:10" ht="12.75">
      <c r="A73" s="2"/>
      <c r="B73" s="2"/>
      <c r="C73" s="33"/>
      <c r="D73" s="1"/>
      <c r="E73" s="79"/>
      <c r="F73" s="2"/>
      <c r="G73" s="2"/>
      <c r="H73" s="2"/>
      <c r="I73" s="2"/>
      <c r="J73" s="2"/>
    </row>
    <row r="74" spans="1:10" ht="12">
      <c r="A74" s="2"/>
      <c r="B74" s="2"/>
      <c r="C74" s="33"/>
      <c r="D74" s="2"/>
      <c r="E74" s="79"/>
      <c r="F74" s="2"/>
      <c r="G74" s="2"/>
      <c r="H74" s="2"/>
      <c r="I74" s="2"/>
      <c r="J74" s="2"/>
    </row>
    <row r="75" spans="1:10" ht="12">
      <c r="A75" s="2"/>
      <c r="B75" s="2"/>
      <c r="C75" s="33"/>
      <c r="D75" s="2"/>
      <c r="E75" s="79"/>
      <c r="F75" s="2"/>
      <c r="G75" s="2"/>
      <c r="H75" s="2"/>
      <c r="I75" s="2"/>
      <c r="J75" s="2"/>
    </row>
    <row r="76" spans="1:10" ht="12">
      <c r="A76" s="2"/>
      <c r="B76" s="2"/>
      <c r="C76" s="33"/>
      <c r="D76" s="2"/>
      <c r="E76" s="79"/>
      <c r="F76" s="2"/>
      <c r="G76" s="2"/>
      <c r="H76" s="2"/>
      <c r="I76" s="2"/>
      <c r="J76" s="2"/>
    </row>
    <row r="77" spans="1:10" ht="12">
      <c r="A77" s="2"/>
      <c r="B77" s="2"/>
      <c r="C77" s="33"/>
      <c r="D77" s="2"/>
      <c r="E77" s="79"/>
      <c r="F77" s="2"/>
      <c r="G77" s="2"/>
      <c r="H77" s="2"/>
      <c r="I77" s="2"/>
      <c r="J77" s="2"/>
    </row>
    <row r="78" spans="1:10" ht="12">
      <c r="A78" s="2"/>
      <c r="B78" s="2"/>
      <c r="C78" s="33"/>
      <c r="D78" s="2"/>
      <c r="E78" s="79"/>
      <c r="F78" s="2"/>
      <c r="G78" s="2"/>
      <c r="H78" s="2"/>
      <c r="I78" s="2"/>
      <c r="J78" s="2"/>
    </row>
    <row r="79" spans="1:10" ht="12">
      <c r="A79" s="2"/>
      <c r="B79" s="2"/>
      <c r="C79" s="33"/>
      <c r="D79" s="2"/>
      <c r="E79" s="79"/>
      <c r="F79" s="2"/>
      <c r="G79" s="2"/>
      <c r="H79" s="2"/>
      <c r="I79" s="2"/>
      <c r="J79" s="2"/>
    </row>
    <row r="80" spans="1:10" ht="12">
      <c r="A80" s="2"/>
      <c r="B80" s="2"/>
      <c r="C80" s="33"/>
      <c r="D80" s="2"/>
      <c r="E80" s="79"/>
      <c r="F80" s="2"/>
      <c r="G80" s="2"/>
      <c r="H80" s="2"/>
      <c r="I80" s="2"/>
      <c r="J80" s="2"/>
    </row>
    <row r="81" spans="1:10" ht="12">
      <c r="A81" s="2"/>
      <c r="B81" s="33"/>
      <c r="C81" s="2"/>
      <c r="D81" s="79"/>
      <c r="E81" s="2"/>
      <c r="F81" s="2"/>
      <c r="G81" s="2"/>
      <c r="H81" s="2"/>
      <c r="I81" s="2"/>
      <c r="J81" s="2"/>
    </row>
    <row r="82" spans="1:10" ht="12">
      <c r="A82" s="2"/>
      <c r="B82" s="33"/>
      <c r="C82" s="2"/>
      <c r="D82" s="79"/>
      <c r="E82" s="2"/>
      <c r="F82" s="2"/>
      <c r="G82" s="2"/>
      <c r="H82" s="2"/>
      <c r="I82" s="2"/>
      <c r="J82" s="2"/>
    </row>
    <row r="83" spans="1:10" ht="12">
      <c r="A83" s="2"/>
      <c r="B83" s="33"/>
      <c r="C83" s="2"/>
      <c r="D83" s="79"/>
      <c r="E83" s="2"/>
      <c r="F83" s="2"/>
      <c r="G83" s="2"/>
      <c r="H83" s="2"/>
      <c r="I83" s="2"/>
      <c r="J83" s="2"/>
    </row>
    <row r="84" spans="1:10" ht="12">
      <c r="A84" s="2"/>
      <c r="B84" s="33"/>
      <c r="C84" s="2"/>
      <c r="D84" s="79"/>
      <c r="E84" s="2"/>
      <c r="F84" s="2"/>
      <c r="G84" s="2"/>
      <c r="H84" s="2"/>
      <c r="I84" s="2"/>
      <c r="J84" s="2"/>
    </row>
    <row r="85" spans="1:10" ht="12">
      <c r="A85" s="2"/>
      <c r="B85" s="33"/>
      <c r="C85" s="2"/>
      <c r="D85" s="79"/>
      <c r="E85" s="2"/>
      <c r="F85" s="2"/>
      <c r="G85" s="2"/>
      <c r="H85" s="2"/>
      <c r="I85" s="2"/>
      <c r="J85" s="2"/>
    </row>
    <row r="86" spans="1:10" ht="12">
      <c r="A86" s="2"/>
      <c r="B86" s="33"/>
      <c r="C86" s="2"/>
      <c r="D86" s="79"/>
      <c r="E86" s="2"/>
      <c r="F86" s="2"/>
      <c r="G86" s="2"/>
      <c r="H86" s="2"/>
      <c r="I86" s="2"/>
      <c r="J86" s="2"/>
    </row>
    <row r="87" spans="1:10" ht="12">
      <c r="A87" s="2"/>
      <c r="B87" s="33"/>
      <c r="C87" s="2"/>
      <c r="D87" s="79"/>
      <c r="E87" s="2"/>
      <c r="F87" s="2"/>
      <c r="G87" s="2"/>
      <c r="H87" s="2"/>
      <c r="I87" s="2"/>
      <c r="J87" s="2"/>
    </row>
    <row r="88" spans="1:10" ht="12">
      <c r="A88" s="2"/>
      <c r="B88" s="33"/>
      <c r="C88" s="2"/>
      <c r="D88" s="79"/>
      <c r="E88" s="2"/>
      <c r="F88" s="2"/>
      <c r="G88" s="2"/>
      <c r="H88" s="2"/>
      <c r="I88" s="2"/>
      <c r="J88" s="2"/>
    </row>
    <row r="89" spans="1:10" ht="12">
      <c r="A89" s="2"/>
      <c r="B89" s="33"/>
      <c r="C89" s="2"/>
      <c r="D89" s="79"/>
      <c r="E89" s="2"/>
      <c r="F89" s="2"/>
      <c r="G89" s="2"/>
      <c r="H89" s="2"/>
      <c r="I89" s="2"/>
      <c r="J89" s="2"/>
    </row>
    <row r="90" spans="1:10" ht="12">
      <c r="A90" s="2"/>
      <c r="B90" s="33"/>
      <c r="C90" s="2"/>
      <c r="D90" s="79"/>
      <c r="E90" s="2"/>
      <c r="F90" s="2"/>
      <c r="G90" s="2"/>
      <c r="H90" s="2"/>
      <c r="I90" s="2"/>
      <c r="J90" s="2"/>
    </row>
    <row r="91" spans="1:10" ht="12">
      <c r="A91" s="2"/>
      <c r="B91" s="33"/>
      <c r="C91" s="2"/>
      <c r="D91" s="79"/>
      <c r="E91" s="2"/>
      <c r="F91" s="2"/>
      <c r="G91" s="2"/>
      <c r="H91" s="2"/>
      <c r="I91" s="2"/>
      <c r="J91" s="2"/>
    </row>
    <row r="92" spans="1:10" ht="12">
      <c r="A92" s="2"/>
      <c r="B92" s="33"/>
      <c r="C92" s="2"/>
      <c r="D92" s="79"/>
      <c r="E92" s="2"/>
      <c r="F92" s="2"/>
      <c r="G92" s="2"/>
      <c r="H92" s="2"/>
      <c r="I92" s="2"/>
      <c r="J92" s="2"/>
    </row>
    <row r="93" spans="1:10" ht="12">
      <c r="A93" s="2"/>
      <c r="B93" s="33"/>
      <c r="C93" s="2"/>
      <c r="D93" s="79"/>
      <c r="E93" s="2"/>
      <c r="F93" s="2"/>
      <c r="G93" s="2"/>
      <c r="H93" s="2"/>
      <c r="I93" s="2"/>
      <c r="J93" s="2"/>
    </row>
    <row r="94" spans="1:10" ht="12">
      <c r="A94" s="2"/>
      <c r="B94" s="33"/>
      <c r="C94" s="2"/>
      <c r="D94" s="79"/>
      <c r="E94" s="2"/>
      <c r="F94" s="2"/>
      <c r="G94" s="2"/>
      <c r="H94" s="2"/>
      <c r="I94" s="2"/>
      <c r="J94" s="2"/>
    </row>
    <row r="95" spans="1:10" ht="12">
      <c r="A95" s="2"/>
      <c r="B95" s="33"/>
      <c r="C95" s="2"/>
      <c r="D95" s="79"/>
      <c r="E95" s="2"/>
      <c r="F95" s="2"/>
      <c r="G95" s="2"/>
      <c r="H95" s="2"/>
      <c r="I95" s="2"/>
      <c r="J95" s="2"/>
    </row>
    <row r="96" spans="1:10" ht="12">
      <c r="A96" s="2"/>
      <c r="B96" s="33"/>
      <c r="C96" s="2"/>
      <c r="D96" s="79"/>
      <c r="E96" s="2"/>
      <c r="F96" s="2"/>
      <c r="G96" s="2"/>
      <c r="H96" s="2"/>
      <c r="I96" s="2"/>
      <c r="J96" s="2"/>
    </row>
    <row r="97" spans="1:10" ht="12">
      <c r="A97" s="2"/>
      <c r="B97" s="33"/>
      <c r="C97" s="2"/>
      <c r="D97" s="79"/>
      <c r="E97" s="2"/>
      <c r="F97" s="2"/>
      <c r="G97" s="2"/>
      <c r="H97" s="2"/>
      <c r="I97" s="2"/>
      <c r="J97" s="2"/>
    </row>
    <row r="98" spans="1:10" ht="12">
      <c r="A98" s="2"/>
      <c r="B98" s="33"/>
      <c r="C98" s="2"/>
      <c r="D98" s="79"/>
      <c r="E98" s="2"/>
      <c r="F98" s="2"/>
      <c r="G98" s="2"/>
      <c r="H98" s="2"/>
      <c r="I98" s="2"/>
      <c r="J98" s="2"/>
    </row>
    <row r="99" spans="1:10" ht="12">
      <c r="A99" s="2"/>
      <c r="B99" s="33"/>
      <c r="C99" s="2"/>
      <c r="D99" s="79"/>
      <c r="E99" s="2"/>
      <c r="F99" s="2"/>
      <c r="G99" s="2"/>
      <c r="H99" s="2"/>
      <c r="I99" s="2"/>
      <c r="J99" s="2"/>
    </row>
    <row r="100" spans="1:10" ht="12">
      <c r="A100" s="2"/>
      <c r="B100" s="33"/>
      <c r="C100" s="2"/>
      <c r="D100" s="79"/>
      <c r="E100" s="2"/>
      <c r="F100" s="2"/>
      <c r="G100" s="2"/>
      <c r="H100" s="2"/>
      <c r="I100" s="2"/>
      <c r="J100" s="2"/>
    </row>
    <row r="101" spans="1:10" ht="12">
      <c r="A101" s="2"/>
      <c r="B101" s="33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33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33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33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33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33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33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33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33"/>
      <c r="C109" s="2"/>
      <c r="D109" s="2"/>
      <c r="E109" s="2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">
      <c r="A236" s="43"/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1:10" ht="12">
      <c r="A237" s="43"/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1:10" ht="12">
      <c r="A238" s="43"/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1:10" ht="12">
      <c r="A239" s="43"/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1:10" ht="12">
      <c r="A240" s="43"/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1:10" ht="12">
      <c r="A241" s="43"/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1:10" ht="12">
      <c r="A242" s="43"/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1:10" ht="12">
      <c r="A243" s="43"/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1:10" ht="12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1:10" ht="12">
      <c r="A245" s="43"/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1:10" ht="12">
      <c r="A246" s="43"/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1:10" ht="12">
      <c r="A247" s="43"/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1:10" ht="12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0" ht="12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1:10" ht="12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1:10" ht="12">
      <c r="A251" s="43"/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1:10" ht="12">
      <c r="A252" s="43"/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1:10" ht="12">
      <c r="A253" s="43"/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1:10" ht="12">
      <c r="A254" s="43"/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1:10" ht="12">
      <c r="A255" s="43"/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1:10" ht="12">
      <c r="A256" s="43"/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1:10" ht="12">
      <c r="A257" s="43"/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1:10" ht="12">
      <c r="A258" s="43"/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1:10" ht="12">
      <c r="A259" s="43"/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1:10" ht="12">
      <c r="A260" s="43"/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1:10" ht="12">
      <c r="A261" s="43"/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1:10" ht="12">
      <c r="A262" s="43"/>
      <c r="B262" s="43"/>
      <c r="C262" s="43"/>
      <c r="D262" s="43"/>
      <c r="E262" s="43"/>
      <c r="F262" s="43"/>
      <c r="G262" s="43"/>
      <c r="H262" s="43"/>
      <c r="I262" s="43"/>
      <c r="J262" s="43"/>
    </row>
  </sheetData>
  <printOptions/>
  <pageMargins left="0.54" right="0.6" top="0.53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8" sqref="A8"/>
    </sheetView>
  </sheetViews>
  <sheetFormatPr defaultColWidth="9.00390625" defaultRowHeight="12"/>
  <cols>
    <col min="1" max="1" width="29.00390625" style="0" customWidth="1"/>
    <col min="2" max="2" width="11.125" style="0" customWidth="1"/>
    <col min="3" max="3" width="9.875" style="0" customWidth="1"/>
    <col min="4" max="4" width="11.125" style="0" customWidth="1"/>
    <col min="5" max="5" width="8.75390625" style="0" customWidth="1"/>
    <col min="6" max="6" width="10.125" style="0" customWidth="1"/>
    <col min="7" max="7" width="11.125" style="0" customWidth="1"/>
    <col min="8" max="8" width="11.375" style="0" customWidth="1"/>
  </cols>
  <sheetData>
    <row r="1" ht="12">
      <c r="G1" s="37"/>
    </row>
    <row r="2" spans="1:8" ht="14.25">
      <c r="A2" s="2"/>
      <c r="B2" s="1" t="s">
        <v>39</v>
      </c>
      <c r="C2" s="2"/>
      <c r="D2" s="38"/>
      <c r="E2" s="39"/>
      <c r="F2" s="2"/>
      <c r="G2" s="37"/>
      <c r="H2" s="39" t="s">
        <v>40</v>
      </c>
    </row>
    <row r="3" spans="1:8" ht="15.75">
      <c r="A3" s="40" t="s">
        <v>41</v>
      </c>
      <c r="B3" s="2"/>
      <c r="C3" s="2"/>
      <c r="D3" s="2"/>
      <c r="E3" s="2"/>
      <c r="F3" s="2"/>
      <c r="G3" s="2"/>
      <c r="H3" s="2"/>
    </row>
    <row r="4" spans="1:8" ht="15.75">
      <c r="A4" s="40" t="s">
        <v>42</v>
      </c>
      <c r="B4" s="2"/>
      <c r="C4" s="2"/>
      <c r="D4" s="2"/>
      <c r="E4" s="2"/>
      <c r="F4" s="2"/>
      <c r="G4" s="2"/>
      <c r="H4" s="2"/>
    </row>
    <row r="5" spans="1:8" ht="18">
      <c r="A5" s="41"/>
      <c r="B5" s="2"/>
      <c r="C5" s="2"/>
      <c r="D5" s="38"/>
      <c r="E5" s="42"/>
      <c r="F5" s="43"/>
      <c r="G5" s="44"/>
      <c r="H5" s="44" t="s">
        <v>2</v>
      </c>
    </row>
    <row r="6" spans="1:8" ht="50.25" customHeight="1">
      <c r="A6" s="45" t="s">
        <v>3</v>
      </c>
      <c r="B6" s="45" t="s">
        <v>43</v>
      </c>
      <c r="C6" s="45" t="s">
        <v>44</v>
      </c>
      <c r="D6" s="45" t="s">
        <v>45</v>
      </c>
      <c r="E6" s="45" t="s">
        <v>46</v>
      </c>
      <c r="F6" s="45" t="s">
        <v>47</v>
      </c>
      <c r="G6" s="45" t="s">
        <v>48</v>
      </c>
      <c r="H6" s="45" t="s">
        <v>49</v>
      </c>
    </row>
    <row r="7" spans="1:8" ht="12">
      <c r="A7" s="46">
        <v>1</v>
      </c>
      <c r="B7" s="47">
        <v>2</v>
      </c>
      <c r="C7" s="48">
        <v>3</v>
      </c>
      <c r="D7" s="48">
        <v>4</v>
      </c>
      <c r="E7" s="48">
        <v>5</v>
      </c>
      <c r="F7" s="47">
        <v>6</v>
      </c>
      <c r="G7" s="46">
        <v>7</v>
      </c>
      <c r="H7" s="47">
        <v>8</v>
      </c>
    </row>
    <row r="8" spans="1:8" ht="16.5" customHeight="1">
      <c r="A8" s="49" t="s">
        <v>50</v>
      </c>
      <c r="B8" s="50">
        <f>SUM(B9+B17+B31)</f>
        <v>675843</v>
      </c>
      <c r="C8" s="51">
        <v>1.004</v>
      </c>
      <c r="D8" s="50">
        <f>SUM(D9+D17+D31)</f>
        <v>569804</v>
      </c>
      <c r="E8" s="52">
        <f aca="true" t="shared" si="0" ref="E8:E15">SUM(D8/B8)</f>
        <v>0.8431011344350685</v>
      </c>
      <c r="F8" s="50">
        <f>SUM(F9+F17+F31)</f>
        <v>56311</v>
      </c>
      <c r="G8" s="50">
        <f>SUM(D8-'[1]Septembris'!D8)</f>
        <v>54682</v>
      </c>
      <c r="H8" s="51">
        <f aca="true" t="shared" si="1" ref="H8:H15">SUM(G8/F8)</f>
        <v>0.9710713714904725</v>
      </c>
    </row>
    <row r="9" spans="1:8" ht="12.75">
      <c r="A9" s="49" t="s">
        <v>51</v>
      </c>
      <c r="B9" s="50">
        <f>SUM(B10+B12)</f>
        <v>525223</v>
      </c>
      <c r="C9" s="51">
        <v>1.051</v>
      </c>
      <c r="D9" s="50">
        <f>SUM(D10+D12+D16)</f>
        <v>467287</v>
      </c>
      <c r="E9" s="53">
        <f t="shared" si="0"/>
        <v>0.889692568680351</v>
      </c>
      <c r="F9" s="50">
        <f>SUM(F10+F12+F16)</f>
        <v>44641</v>
      </c>
      <c r="G9" s="50">
        <f>SUM(D9-'[1]Septembris'!D9)</f>
        <v>43098</v>
      </c>
      <c r="H9" s="51">
        <f t="shared" si="1"/>
        <v>0.9654353621110638</v>
      </c>
    </row>
    <row r="10" spans="1:8" ht="12.75">
      <c r="A10" s="49" t="s">
        <v>52</v>
      </c>
      <c r="B10" s="50">
        <f>SUM(B11)</f>
        <v>82600</v>
      </c>
      <c r="C10" s="51">
        <v>1.186</v>
      </c>
      <c r="D10" s="50">
        <f>SUM(D11)</f>
        <v>80849</v>
      </c>
      <c r="E10" s="53">
        <f t="shared" si="0"/>
        <v>0.9788014527845036</v>
      </c>
      <c r="F10" s="50">
        <f>SUM(F11)</f>
        <v>7750</v>
      </c>
      <c r="G10" s="50">
        <f>SUM(D10-'[1]Septembris'!D10)</f>
        <v>5489</v>
      </c>
      <c r="H10" s="51">
        <f t="shared" si="1"/>
        <v>0.708258064516129</v>
      </c>
    </row>
    <row r="11" spans="1:8" ht="12">
      <c r="A11" s="54" t="s">
        <v>53</v>
      </c>
      <c r="B11" s="55">
        <v>82600</v>
      </c>
      <c r="C11" s="56">
        <v>1.186</v>
      </c>
      <c r="D11" s="55">
        <v>80849</v>
      </c>
      <c r="E11" s="57">
        <f t="shared" si="0"/>
        <v>0.9788014527845036</v>
      </c>
      <c r="F11" s="55">
        <v>7750</v>
      </c>
      <c r="G11" s="55">
        <f>SUM(D11-'[1]Septembris'!D11)</f>
        <v>5489</v>
      </c>
      <c r="H11" s="56">
        <f t="shared" si="1"/>
        <v>0.708258064516129</v>
      </c>
    </row>
    <row r="12" spans="1:8" ht="12.75">
      <c r="A12" s="49" t="s">
        <v>54</v>
      </c>
      <c r="B12" s="50">
        <f>SUM(B13+B14+B15+B16)</f>
        <v>442623</v>
      </c>
      <c r="C12" s="51">
        <v>1.0188</v>
      </c>
      <c r="D12" s="50">
        <f>SUM(D13+D14+D15)</f>
        <v>382735</v>
      </c>
      <c r="E12" s="53">
        <f t="shared" si="0"/>
        <v>0.864697496515093</v>
      </c>
      <c r="F12" s="50">
        <f>SUM(F13+F14+F15)</f>
        <v>36891</v>
      </c>
      <c r="G12" s="50">
        <f>SUM(D12-'[1]Septembris'!D12)</f>
        <v>37102</v>
      </c>
      <c r="H12" s="51">
        <f t="shared" si="1"/>
        <v>1.005719552194302</v>
      </c>
    </row>
    <row r="13" spans="1:8" ht="12">
      <c r="A13" s="54" t="s">
        <v>55</v>
      </c>
      <c r="B13" s="55">
        <v>318473</v>
      </c>
      <c r="C13" s="56">
        <v>1.003</v>
      </c>
      <c r="D13" s="55">
        <v>267099</v>
      </c>
      <c r="E13" s="57">
        <f t="shared" si="0"/>
        <v>0.8386864820565637</v>
      </c>
      <c r="F13" s="55">
        <v>26129</v>
      </c>
      <c r="G13" s="55">
        <f>SUM(D13-'[1]Septembris'!D13)</f>
        <v>25418</v>
      </c>
      <c r="H13" s="56">
        <f t="shared" si="1"/>
        <v>0.9727888552948831</v>
      </c>
    </row>
    <row r="14" spans="1:8" ht="12">
      <c r="A14" s="54" t="s">
        <v>56</v>
      </c>
      <c r="B14" s="55">
        <v>103350</v>
      </c>
      <c r="C14" s="56">
        <v>1.074</v>
      </c>
      <c r="D14" s="58">
        <v>99093</v>
      </c>
      <c r="E14" s="57">
        <f t="shared" si="0"/>
        <v>0.9588098693759071</v>
      </c>
      <c r="F14" s="58">
        <v>8929</v>
      </c>
      <c r="G14" s="55">
        <f>SUM(D14-'[1]Septembris'!D14)</f>
        <v>10226</v>
      </c>
      <c r="H14" s="56">
        <f t="shared" si="1"/>
        <v>1.1452570276626721</v>
      </c>
    </row>
    <row r="15" spans="1:8" ht="12">
      <c r="A15" s="59" t="s">
        <v>57</v>
      </c>
      <c r="B15" s="55">
        <v>20800</v>
      </c>
      <c r="C15" s="56">
        <v>0.99</v>
      </c>
      <c r="D15" s="58">
        <v>16543</v>
      </c>
      <c r="E15" s="57">
        <f t="shared" si="0"/>
        <v>0.7953365384615385</v>
      </c>
      <c r="F15" s="58">
        <v>1833</v>
      </c>
      <c r="G15" s="55">
        <f>SUM(D15-'[1]Septembris'!D15)</f>
        <v>1458</v>
      </c>
      <c r="H15" s="56">
        <f t="shared" si="1"/>
        <v>0.795417348608838</v>
      </c>
    </row>
    <row r="16" spans="1:8" ht="23.25" customHeight="1">
      <c r="A16" s="60" t="s">
        <v>58</v>
      </c>
      <c r="B16" s="50"/>
      <c r="C16" s="51"/>
      <c r="D16" s="61">
        <v>3703</v>
      </c>
      <c r="E16" s="53"/>
      <c r="F16" s="61"/>
      <c r="G16" s="50">
        <f>SUM(D16-'[1]Septembris'!D16)</f>
        <v>507</v>
      </c>
      <c r="H16" s="51"/>
    </row>
    <row r="17" spans="1:8" ht="12.75">
      <c r="A17" s="49" t="s">
        <v>59</v>
      </c>
      <c r="B17" s="50">
        <f>SUM(B18+B19+B20+B21+B22+B23+B24+B25+B27+B28)</f>
        <v>75714</v>
      </c>
      <c r="C17" s="51">
        <v>0.786</v>
      </c>
      <c r="D17" s="50">
        <f>SUM(D18+D19+D20+D21+D22+D23+D24+D25+D27+D28)</f>
        <v>46306</v>
      </c>
      <c r="E17" s="53">
        <f aca="true" t="shared" si="2" ref="E17:E32">SUM(D17/B17)</f>
        <v>0.6115909871358005</v>
      </c>
      <c r="F17" s="50">
        <f>SUM(F18+F19+F20+F21+F22+F23+F24+F25+F27+F28)</f>
        <v>5785</v>
      </c>
      <c r="G17" s="50">
        <f>SUM(D17-'[1]Septembris'!D17)</f>
        <v>5457</v>
      </c>
      <c r="H17" s="51">
        <f>SUM(G17/F17)</f>
        <v>0.9433016421780467</v>
      </c>
    </row>
    <row r="18" spans="1:8" ht="12">
      <c r="A18" s="59" t="s">
        <v>60</v>
      </c>
      <c r="B18" s="55">
        <v>2901</v>
      </c>
      <c r="C18" s="56">
        <v>0</v>
      </c>
      <c r="D18" s="58">
        <v>0</v>
      </c>
      <c r="E18" s="57">
        <f t="shared" si="2"/>
        <v>0</v>
      </c>
      <c r="F18" s="58">
        <v>0</v>
      </c>
      <c r="G18" s="55">
        <f>SUM(D18-'[1]Septembris'!D18)</f>
        <v>0</v>
      </c>
      <c r="H18" s="56">
        <v>0</v>
      </c>
    </row>
    <row r="19" spans="1:8" ht="22.5">
      <c r="A19" s="62" t="s">
        <v>61</v>
      </c>
      <c r="B19" s="55">
        <v>2400</v>
      </c>
      <c r="C19" s="56">
        <v>0.836</v>
      </c>
      <c r="D19" s="58">
        <v>3468</v>
      </c>
      <c r="E19" s="57">
        <f t="shared" si="2"/>
        <v>1.445</v>
      </c>
      <c r="F19" s="58">
        <v>42</v>
      </c>
      <c r="G19" s="55">
        <f>SUM(D19-'[1]Septembris'!D19)</f>
        <v>1365</v>
      </c>
      <c r="H19" s="56">
        <f aca="true" t="shared" si="3" ref="H19:H27">SUM(G19/F19)</f>
        <v>32.5</v>
      </c>
    </row>
    <row r="20" spans="1:8" ht="12">
      <c r="A20" s="54" t="s">
        <v>62</v>
      </c>
      <c r="B20" s="55">
        <v>7820</v>
      </c>
      <c r="C20" s="56">
        <v>0.854</v>
      </c>
      <c r="D20" s="58">
        <v>4578</v>
      </c>
      <c r="E20" s="57">
        <f t="shared" si="2"/>
        <v>0.5854219948849105</v>
      </c>
      <c r="F20" s="58">
        <v>500</v>
      </c>
      <c r="G20" s="55">
        <f>SUM(D20-'[1]Septembris'!D20)</f>
        <v>318</v>
      </c>
      <c r="H20" s="56">
        <f t="shared" si="3"/>
        <v>0.636</v>
      </c>
    </row>
    <row r="21" spans="1:8" ht="22.5">
      <c r="A21" s="62" t="s">
        <v>63</v>
      </c>
      <c r="B21" s="55">
        <v>8500</v>
      </c>
      <c r="C21" s="56">
        <v>1.233</v>
      </c>
      <c r="D21" s="58">
        <v>9507</v>
      </c>
      <c r="E21" s="57">
        <f t="shared" si="2"/>
        <v>1.118470588235294</v>
      </c>
      <c r="F21" s="58">
        <v>787</v>
      </c>
      <c r="G21" s="55">
        <f>SUM(D21-'[1]Septembris'!D21)</f>
        <v>1287</v>
      </c>
      <c r="H21" s="56">
        <f t="shared" si="3"/>
        <v>1.6353240152477764</v>
      </c>
    </row>
    <row r="22" spans="1:8" ht="32.25" customHeight="1">
      <c r="A22" s="62" t="s">
        <v>64</v>
      </c>
      <c r="B22" s="55">
        <v>1280</v>
      </c>
      <c r="C22" s="56">
        <v>1</v>
      </c>
      <c r="D22" s="58">
        <v>1217</v>
      </c>
      <c r="E22" s="57">
        <f t="shared" si="2"/>
        <v>0.95078125</v>
      </c>
      <c r="F22" s="58">
        <v>50</v>
      </c>
      <c r="G22" s="55">
        <f>SUM(D22-'[1]Septembris'!D22)</f>
        <v>49</v>
      </c>
      <c r="H22" s="56">
        <f t="shared" si="3"/>
        <v>0.98</v>
      </c>
    </row>
    <row r="23" spans="1:8" ht="22.5">
      <c r="A23" s="62" t="s">
        <v>65</v>
      </c>
      <c r="B23" s="55">
        <v>100</v>
      </c>
      <c r="C23" s="56">
        <v>4.59</v>
      </c>
      <c r="D23" s="58">
        <v>466</v>
      </c>
      <c r="E23" s="57">
        <f t="shared" si="2"/>
        <v>4.66</v>
      </c>
      <c r="F23" s="58">
        <v>3</v>
      </c>
      <c r="G23" s="55">
        <f>SUM(D23-'[1]Septembris'!D23)</f>
        <v>14</v>
      </c>
      <c r="H23" s="56">
        <f t="shared" si="3"/>
        <v>4.666666666666667</v>
      </c>
    </row>
    <row r="24" spans="1:8" ht="12">
      <c r="A24" s="54" t="s">
        <v>66</v>
      </c>
      <c r="B24" s="55">
        <v>5900</v>
      </c>
      <c r="C24" s="56">
        <v>0.839</v>
      </c>
      <c r="D24" s="58">
        <v>3864</v>
      </c>
      <c r="E24" s="57">
        <f t="shared" si="2"/>
        <v>0.6549152542372881</v>
      </c>
      <c r="F24" s="58">
        <v>468</v>
      </c>
      <c r="G24" s="55">
        <f>SUM(D24-'[1]Septembris'!D24)</f>
        <v>416</v>
      </c>
      <c r="H24" s="56">
        <f t="shared" si="3"/>
        <v>0.8888888888888888</v>
      </c>
    </row>
    <row r="25" spans="1:8" ht="12">
      <c r="A25" s="54" t="s">
        <v>67</v>
      </c>
      <c r="B25" s="55">
        <v>2850</v>
      </c>
      <c r="C25" s="56">
        <v>2.421</v>
      </c>
      <c r="D25" s="58">
        <v>7613</v>
      </c>
      <c r="E25" s="57">
        <f t="shared" si="2"/>
        <v>2.6712280701754385</v>
      </c>
      <c r="F25" s="58">
        <v>300</v>
      </c>
      <c r="G25" s="55">
        <f>SUM(D25-'[1]Septembris'!D25)</f>
        <v>1311</v>
      </c>
      <c r="H25" s="56">
        <f t="shared" si="3"/>
        <v>4.37</v>
      </c>
    </row>
    <row r="26" spans="1:8" ht="33" customHeight="1">
      <c r="A26" s="63" t="s">
        <v>68</v>
      </c>
      <c r="B26" s="64">
        <v>1300</v>
      </c>
      <c r="C26" s="65">
        <v>1</v>
      </c>
      <c r="D26" s="64">
        <v>1100</v>
      </c>
      <c r="E26" s="66">
        <f t="shared" si="2"/>
        <v>0.8461538461538461</v>
      </c>
      <c r="F26" s="64">
        <v>100</v>
      </c>
      <c r="G26" s="64">
        <f>SUM(D26-'[1]Septembris'!D26)</f>
        <v>100</v>
      </c>
      <c r="H26" s="65">
        <f t="shared" si="3"/>
        <v>1</v>
      </c>
    </row>
    <row r="27" spans="1:8" ht="18.75" customHeight="1">
      <c r="A27" s="67" t="s">
        <v>69</v>
      </c>
      <c r="B27" s="55">
        <v>42241</v>
      </c>
      <c r="C27" s="56">
        <v>0.592</v>
      </c>
      <c r="D27" s="58">
        <v>13789</v>
      </c>
      <c r="E27" s="57">
        <f t="shared" si="2"/>
        <v>0.32643640065339363</v>
      </c>
      <c r="F27" s="58">
        <v>3635</v>
      </c>
      <c r="G27" s="55">
        <f>SUM(D27-'[1]Septembris'!D27)</f>
        <v>674</v>
      </c>
      <c r="H27" s="56">
        <f t="shared" si="3"/>
        <v>0.18541953232462174</v>
      </c>
    </row>
    <row r="28" spans="1:8" ht="22.5">
      <c r="A28" s="68" t="s">
        <v>70</v>
      </c>
      <c r="B28" s="55">
        <v>1722</v>
      </c>
      <c r="C28" s="56">
        <v>1.039</v>
      </c>
      <c r="D28" s="55">
        <f>SUM(D29+D30)</f>
        <v>1804</v>
      </c>
      <c r="E28" s="57">
        <f t="shared" si="2"/>
        <v>1.0476190476190477</v>
      </c>
      <c r="F28" s="55">
        <v>0</v>
      </c>
      <c r="G28" s="55">
        <f>SUM(D28-'[1]Septembris'!D28)</f>
        <v>23</v>
      </c>
      <c r="H28" s="56">
        <v>0</v>
      </c>
    </row>
    <row r="29" spans="1:8" ht="23.25" customHeight="1">
      <c r="A29" s="63" t="s">
        <v>71</v>
      </c>
      <c r="B29" s="64">
        <v>1422</v>
      </c>
      <c r="C29" s="65">
        <v>1.047</v>
      </c>
      <c r="D29" s="64">
        <v>1490</v>
      </c>
      <c r="E29" s="66">
        <f t="shared" si="2"/>
        <v>1.0478199718706047</v>
      </c>
      <c r="F29" s="64">
        <v>0</v>
      </c>
      <c r="G29" s="64">
        <f>SUM(D29-'[1]Septembris'!D29)</f>
        <v>0</v>
      </c>
      <c r="H29" s="65">
        <v>0</v>
      </c>
    </row>
    <row r="30" spans="1:8" ht="33.75" customHeight="1">
      <c r="A30" s="63" t="s">
        <v>72</v>
      </c>
      <c r="B30" s="64">
        <v>300</v>
      </c>
      <c r="C30" s="65">
        <v>1</v>
      </c>
      <c r="D30" s="64">
        <v>314</v>
      </c>
      <c r="E30" s="66">
        <f t="shared" si="2"/>
        <v>1.0466666666666666</v>
      </c>
      <c r="F30" s="64">
        <v>0</v>
      </c>
      <c r="G30" s="64">
        <f>SUM(D30-'[1]Septembris'!D30)</f>
        <v>23</v>
      </c>
      <c r="H30" s="65">
        <v>0</v>
      </c>
    </row>
    <row r="31" spans="1:8" ht="17.25" customHeight="1">
      <c r="A31" s="69" t="s">
        <v>73</v>
      </c>
      <c r="B31" s="50">
        <f>SUM(B32)</f>
        <v>74906</v>
      </c>
      <c r="C31" s="51">
        <v>0.896</v>
      </c>
      <c r="D31" s="50">
        <f>SUM(D32)</f>
        <v>56211</v>
      </c>
      <c r="E31" s="53">
        <f t="shared" si="2"/>
        <v>0.7504205270605826</v>
      </c>
      <c r="F31" s="50">
        <v>5885</v>
      </c>
      <c r="G31" s="50">
        <f>SUM(D31-'[1]Septembris'!D31)</f>
        <v>6127</v>
      </c>
      <c r="H31" s="51">
        <f>SUM(G31/F31)</f>
        <v>1.0411214953271029</v>
      </c>
    </row>
    <row r="32" spans="1:8" ht="32.25" customHeight="1">
      <c r="A32" s="62" t="s">
        <v>74</v>
      </c>
      <c r="B32" s="55">
        <v>74906</v>
      </c>
      <c r="C32" s="56">
        <v>0.896</v>
      </c>
      <c r="D32" s="55">
        <v>56211</v>
      </c>
      <c r="E32" s="57">
        <f t="shared" si="2"/>
        <v>0.7504205270605826</v>
      </c>
      <c r="F32" s="55">
        <v>5885</v>
      </c>
      <c r="G32" s="55">
        <f>SUM(D32-'[1]Septembris'!D32)</f>
        <v>6127</v>
      </c>
      <c r="H32" s="56">
        <f>SUM(G32/F32)</f>
        <v>1.0411214953271029</v>
      </c>
    </row>
    <row r="33" spans="1:8" ht="12">
      <c r="A33" s="70" t="s">
        <v>75</v>
      </c>
      <c r="B33" s="71"/>
      <c r="C33" s="72"/>
      <c r="D33" s="71"/>
      <c r="E33" s="73"/>
      <c r="F33" s="71"/>
      <c r="G33" s="71"/>
      <c r="H33" s="72"/>
    </row>
    <row r="34" spans="1:8" ht="12">
      <c r="A34" s="70" t="s">
        <v>76</v>
      </c>
      <c r="B34" s="71"/>
      <c r="C34" s="72"/>
      <c r="D34" s="71"/>
      <c r="E34" s="73"/>
      <c r="F34" s="71"/>
      <c r="G34" s="71"/>
      <c r="H34" s="72"/>
    </row>
    <row r="35" spans="1:8" ht="12">
      <c r="A35" s="74" t="s">
        <v>77</v>
      </c>
      <c r="B35" s="71"/>
      <c r="C35" s="72"/>
      <c r="D35" s="71"/>
      <c r="E35" s="73"/>
      <c r="F35" s="71"/>
      <c r="G35" s="71"/>
      <c r="H35" s="72"/>
    </row>
    <row r="36" spans="1:8" ht="12">
      <c r="A36" s="74"/>
      <c r="B36" s="71"/>
      <c r="C36" s="72"/>
      <c r="D36" s="71"/>
      <c r="E36" s="73"/>
      <c r="F36" s="71"/>
      <c r="G36" s="71"/>
      <c r="H36" s="72"/>
    </row>
    <row r="37" spans="1:8" ht="12">
      <c r="A37" s="74"/>
      <c r="B37" s="71"/>
      <c r="C37" s="72"/>
      <c r="D37" s="71"/>
      <c r="E37" s="73"/>
      <c r="F37" s="71"/>
      <c r="G37" s="71"/>
      <c r="H37" s="72"/>
    </row>
    <row r="38" spans="1:8" ht="12">
      <c r="A38" s="74"/>
      <c r="B38" s="71"/>
      <c r="C38" s="72"/>
      <c r="D38" s="71"/>
      <c r="E38" s="73"/>
      <c r="F38" s="71"/>
      <c r="G38" s="71"/>
      <c r="H38" s="72"/>
    </row>
    <row r="39" spans="1:8" ht="12">
      <c r="A39" s="74"/>
      <c r="B39" s="71"/>
      <c r="C39" s="72"/>
      <c r="D39" s="71"/>
      <c r="E39" s="73"/>
      <c r="F39" s="71"/>
      <c r="G39" s="71"/>
      <c r="H39" s="72"/>
    </row>
    <row r="40" spans="1:8" ht="12">
      <c r="A40" s="74"/>
      <c r="B40" s="71"/>
      <c r="C40" s="72"/>
      <c r="D40" s="71"/>
      <c r="E40" s="73"/>
      <c r="F40" s="71"/>
      <c r="G40" s="71"/>
      <c r="H40" s="72"/>
    </row>
    <row r="41" spans="1:8" ht="12.75">
      <c r="A41" s="75"/>
      <c r="B41" s="76"/>
      <c r="C41" s="77"/>
      <c r="D41" s="77"/>
      <c r="E41" s="78"/>
      <c r="F41" s="77"/>
      <c r="G41" s="2"/>
      <c r="H41" s="2"/>
    </row>
    <row r="42" spans="1:8" ht="12">
      <c r="A42" s="2" t="s">
        <v>78</v>
      </c>
      <c r="B42" s="35"/>
      <c r="C42" s="33"/>
      <c r="D42" s="33"/>
      <c r="E42" s="79" t="s">
        <v>36</v>
      </c>
      <c r="F42" s="80"/>
      <c r="G42" s="81"/>
      <c r="H42" s="81"/>
    </row>
    <row r="43" spans="1:8" ht="12">
      <c r="A43" s="81"/>
      <c r="B43" s="82"/>
      <c r="C43" s="33"/>
      <c r="D43" s="30"/>
      <c r="E43" s="83"/>
      <c r="F43" s="80"/>
      <c r="G43" s="81"/>
      <c r="H43" s="81"/>
    </row>
    <row r="44" spans="1:8" ht="12">
      <c r="A44" s="2"/>
      <c r="B44" s="35"/>
      <c r="C44" s="33"/>
      <c r="D44" s="33"/>
      <c r="E44" s="79"/>
      <c r="F44" s="80"/>
      <c r="G44" s="81"/>
      <c r="H44" s="81"/>
    </row>
    <row r="45" spans="1:8" ht="12">
      <c r="A45" s="2"/>
      <c r="B45" s="35"/>
      <c r="C45" s="33"/>
      <c r="D45" s="33"/>
      <c r="E45" s="79"/>
      <c r="F45" s="80"/>
      <c r="G45" s="81"/>
      <c r="H45" s="81"/>
    </row>
    <row r="46" spans="1:8" ht="12">
      <c r="A46" s="2"/>
      <c r="B46" s="35"/>
      <c r="C46" s="33"/>
      <c r="D46" s="33"/>
      <c r="E46" s="79"/>
      <c r="F46" s="80"/>
      <c r="G46" s="81"/>
      <c r="H46" s="81"/>
    </row>
    <row r="47" spans="1:8" ht="14.25">
      <c r="A47" s="38"/>
      <c r="B47" s="84"/>
      <c r="C47" s="33"/>
      <c r="D47" s="85"/>
      <c r="E47" s="79"/>
      <c r="F47" s="86"/>
      <c r="G47" s="2"/>
      <c r="H47" s="2"/>
    </row>
    <row r="48" spans="1:8" ht="12">
      <c r="A48" s="2" t="s">
        <v>79</v>
      </c>
      <c r="B48" s="33"/>
      <c r="C48" s="33"/>
      <c r="D48" s="33"/>
      <c r="E48" s="2"/>
      <c r="F48" s="33"/>
      <c r="G48" s="2"/>
      <c r="H48" s="2"/>
    </row>
    <row r="49" spans="1:8" ht="12">
      <c r="A49" s="2" t="s">
        <v>38</v>
      </c>
      <c r="B49" s="2"/>
      <c r="C49" s="2"/>
      <c r="D49" s="2"/>
      <c r="E49" s="2"/>
      <c r="F49" s="2"/>
      <c r="G49" s="2"/>
      <c r="H49" s="2"/>
    </row>
  </sheetData>
  <printOptions/>
  <pageMargins left="0.49" right="0.56" top="0.25" bottom="0.27" header="0.25" footer="0.2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A10" sqref="A10"/>
    </sheetView>
  </sheetViews>
  <sheetFormatPr defaultColWidth="9.00390625" defaultRowHeight="12"/>
  <cols>
    <col min="1" max="1" width="24.00390625" style="0" customWidth="1"/>
    <col min="2" max="2" width="10.00390625" style="0" customWidth="1"/>
    <col min="3" max="3" width="9.375" style="0" customWidth="1"/>
    <col min="4" max="4" width="10.25390625" style="0" customWidth="1"/>
    <col min="6" max="7" width="10.375" style="0" customWidth="1"/>
    <col min="8" max="8" width="9.25390625" style="0" customWidth="1"/>
    <col min="9" max="9" width="11.125" style="0" customWidth="1"/>
  </cols>
  <sheetData>
    <row r="1" spans="1:16" s="5" customFormat="1" ht="12">
      <c r="A1"/>
      <c r="B1"/>
      <c r="C1"/>
      <c r="D1"/>
      <c r="E1"/>
      <c r="F1"/>
      <c r="G1"/>
      <c r="H1" s="81"/>
      <c r="I1"/>
      <c r="J1"/>
      <c r="K1"/>
      <c r="L1"/>
      <c r="M1"/>
      <c r="N1"/>
      <c r="O1"/>
      <c r="P1"/>
    </row>
    <row r="2" spans="1:16" s="5" customFormat="1" ht="12">
      <c r="A2"/>
      <c r="B2"/>
      <c r="C2"/>
      <c r="D2"/>
      <c r="E2"/>
      <c r="F2"/>
      <c r="G2"/>
      <c r="H2" s="81"/>
      <c r="I2"/>
      <c r="J2"/>
      <c r="K2"/>
      <c r="L2"/>
      <c r="M2"/>
      <c r="N2"/>
      <c r="O2"/>
      <c r="P2"/>
    </row>
    <row r="3" spans="1:16" s="5" customFormat="1" ht="12.75">
      <c r="A3" s="2"/>
      <c r="B3" s="1" t="s">
        <v>80</v>
      </c>
      <c r="C3" s="2"/>
      <c r="D3" s="1"/>
      <c r="E3" s="1"/>
      <c r="F3" s="2"/>
      <c r="G3" s="2"/>
      <c r="H3" s="1"/>
      <c r="I3" s="1" t="s">
        <v>81</v>
      </c>
      <c r="J3"/>
      <c r="K3"/>
      <c r="L3"/>
      <c r="M3"/>
      <c r="N3"/>
      <c r="O3"/>
      <c r="P3"/>
    </row>
    <row r="4" spans="1:16" s="5" customFormat="1" ht="15.75">
      <c r="A4" s="40" t="s">
        <v>82</v>
      </c>
      <c r="B4" s="2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</row>
    <row r="5" spans="1:16" s="5" customFormat="1" ht="15.75">
      <c r="A5" s="40" t="s">
        <v>83</v>
      </c>
      <c r="B5" s="2"/>
      <c r="C5" s="2"/>
      <c r="D5" s="2"/>
      <c r="E5" s="2"/>
      <c r="F5" s="2"/>
      <c r="G5" s="2"/>
      <c r="H5" s="2"/>
      <c r="I5" s="2"/>
      <c r="J5"/>
      <c r="K5"/>
      <c r="L5"/>
      <c r="M5"/>
      <c r="N5"/>
      <c r="O5"/>
      <c r="P5"/>
    </row>
    <row r="6" spans="1:16" s="5" customFormat="1" ht="15.75">
      <c r="A6" s="40"/>
      <c r="B6" s="2"/>
      <c r="C6" s="2"/>
      <c r="D6" s="2"/>
      <c r="E6" s="2"/>
      <c r="F6" s="2"/>
      <c r="G6" s="2"/>
      <c r="H6" s="2"/>
      <c r="I6" s="2"/>
      <c r="J6"/>
      <c r="K6"/>
      <c r="L6"/>
      <c r="M6"/>
      <c r="N6"/>
      <c r="O6"/>
      <c r="P6"/>
    </row>
    <row r="7" spans="1:16" s="13" customFormat="1" ht="14.25">
      <c r="A7" s="2"/>
      <c r="B7" s="2"/>
      <c r="C7" s="2"/>
      <c r="D7" s="38"/>
      <c r="E7" s="39"/>
      <c r="F7" s="2"/>
      <c r="G7" s="2"/>
      <c r="H7" s="37"/>
      <c r="I7" s="37" t="s">
        <v>2</v>
      </c>
      <c r="J7"/>
      <c r="K7"/>
      <c r="L7"/>
      <c r="M7"/>
      <c r="N7"/>
      <c r="O7"/>
      <c r="P7"/>
    </row>
    <row r="8" spans="1:16" s="18" customFormat="1" ht="70.5" customHeight="1">
      <c r="A8" s="45" t="s">
        <v>3</v>
      </c>
      <c r="B8" s="45" t="s">
        <v>43</v>
      </c>
      <c r="C8" s="45" t="s">
        <v>84</v>
      </c>
      <c r="D8" s="45" t="s">
        <v>45</v>
      </c>
      <c r="E8" s="45" t="s">
        <v>85</v>
      </c>
      <c r="F8" s="45" t="s">
        <v>86</v>
      </c>
      <c r="G8" s="45" t="s">
        <v>87</v>
      </c>
      <c r="H8" s="45" t="s">
        <v>48</v>
      </c>
      <c r="I8" s="45" t="s">
        <v>88</v>
      </c>
      <c r="J8"/>
      <c r="K8"/>
      <c r="L8"/>
      <c r="M8"/>
      <c r="N8"/>
      <c r="O8"/>
      <c r="P8"/>
    </row>
    <row r="9" spans="1:16" s="18" customFormat="1" ht="12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7">
        <v>7</v>
      </c>
      <c r="H9" s="47">
        <v>8</v>
      </c>
      <c r="I9" s="47">
        <v>9</v>
      </c>
      <c r="J9"/>
      <c r="K9"/>
      <c r="L9"/>
      <c r="M9"/>
      <c r="N9"/>
      <c r="O9"/>
      <c r="P9"/>
    </row>
    <row r="10" spans="1:16" s="18" customFormat="1" ht="17.25" customHeight="1">
      <c r="A10" s="49" t="s">
        <v>89</v>
      </c>
      <c r="B10" s="12">
        <f>SUM(B11+B12)</f>
        <v>679293</v>
      </c>
      <c r="C10" s="12">
        <f>SUM(C11+C12)</f>
        <v>568953</v>
      </c>
      <c r="D10" s="12">
        <f>SUM(D11+D12)</f>
        <v>518026</v>
      </c>
      <c r="E10" s="51">
        <f aca="true" t="shared" si="0" ref="E10:E51">SUM(D10/B10)</f>
        <v>0.7625958165327774</v>
      </c>
      <c r="F10" s="51">
        <f aca="true" t="shared" si="1" ref="F10:F51">SUM(D10/C10)</f>
        <v>0.9104899701732833</v>
      </c>
      <c r="G10" s="12">
        <f>SUM(G11+G12)</f>
        <v>61827</v>
      </c>
      <c r="H10" s="12">
        <f>SUM(H11+H12)</f>
        <v>56392</v>
      </c>
      <c r="I10" s="51">
        <f aca="true" t="shared" si="2" ref="I10:I51">SUM(H10/G10)</f>
        <v>0.9120934219677487</v>
      </c>
      <c r="J10"/>
      <c r="K10"/>
      <c r="L10"/>
      <c r="M10"/>
      <c r="N10"/>
      <c r="O10"/>
      <c r="P10"/>
    </row>
    <row r="11" spans="1:16" s="18" customFormat="1" ht="12">
      <c r="A11" s="59" t="s">
        <v>90</v>
      </c>
      <c r="B11" s="87">
        <f>SUM(B14+B17+B20+B23+B26+B29+B32+B35+B38+B41+B44+B47+B50+B55+B58+B61+B64+B67+B70+B73+B76+B79+B81+B83+B86+B88+B91)</f>
        <v>618461</v>
      </c>
      <c r="C11" s="87">
        <f>SUM(C14+C17+C20+C23+C26+C29+C32+C35+C38+C41+C44+C47+C50+C55+C58+C61+C64+C67+C70+C73+C76+C79+C81+C83+C86+C88+C91)</f>
        <v>514716</v>
      </c>
      <c r="D11" s="87">
        <f>SUM(D14+D17+D23+D26+D20+D29+D32+D35+D38+D41+D44+D47+D50+D55+D58+D61+D64+D67+D70+D73+D76+D79+D81+D83+D86+D88+D91)</f>
        <v>471731</v>
      </c>
      <c r="E11" s="56">
        <f t="shared" si="0"/>
        <v>0.7627497934388748</v>
      </c>
      <c r="F11" s="56">
        <f t="shared" si="1"/>
        <v>0.9164879273230286</v>
      </c>
      <c r="G11" s="87">
        <f>SUM(G14+G17+G20+G23+G26+G29+G32+G35+G38+G41+G44+G47+G50+G55+G58+G61+G64+G67+G70+G73+G76+G79+G81+G83+G86+G88+G91)</f>
        <v>56248</v>
      </c>
      <c r="H11" s="87">
        <f>SUM(H14+H17+H23+H26+H20+H29+H32+H35+H38+H41+H44+H47+H50+H55+H58+H61+H64+H67+H70+H73+H76+H79+H81+H83+H86+H88+H91)</f>
        <v>51527</v>
      </c>
      <c r="I11" s="56">
        <f t="shared" si="2"/>
        <v>0.916068126866733</v>
      </c>
      <c r="J11"/>
      <c r="K11"/>
      <c r="L11"/>
      <c r="M11"/>
      <c r="N11"/>
      <c r="O11"/>
      <c r="P11"/>
    </row>
    <row r="12" spans="1:16" s="18" customFormat="1" ht="12">
      <c r="A12" s="59" t="s">
        <v>91</v>
      </c>
      <c r="B12" s="87">
        <f>SUM(B15+B18+B21+B24+B27+B30+B33+B36+B39+B42+B45+B48+B51+B56+B59+B62+B65+B68+B71+B74+B77+B84+B89)</f>
        <v>60832</v>
      </c>
      <c r="C12" s="87">
        <f>SUM(C15+C18+C21+C24+C27+C30+C33+C36+C39+C42+C45+C48+C51+C56+C59+C62+C65+C68+C71+C74+C77+C84+C89)</f>
        <v>54237</v>
      </c>
      <c r="D12" s="87">
        <f>SUM(D15+D18+D21+D24+D27+D30+D33+D36+D39+D42+D45+D48+D51+D56+D59+D62+D65+D68+D71+D74+D77+D84+D89)</f>
        <v>46295</v>
      </c>
      <c r="E12" s="56">
        <f t="shared" si="0"/>
        <v>0.7610303787480274</v>
      </c>
      <c r="F12" s="56">
        <f t="shared" si="1"/>
        <v>0.853568597083172</v>
      </c>
      <c r="G12" s="87">
        <f>SUM(G15+G18+G21+G24+G27+G30+G33+G36+G39+G42+G45+G48+G51+G56+G59+G62+G65+G68+G71+G74+G77+G84+G89)</f>
        <v>5579</v>
      </c>
      <c r="H12" s="87">
        <f>SUM(H15+H18+H21+H24+H27+H30+H33+H36+H39+H42+H45+H48+H51+H56+H59+H62+H65+H68+H71+H74+H77+H84+H89)</f>
        <v>4865</v>
      </c>
      <c r="I12" s="56">
        <f t="shared" si="2"/>
        <v>0.8720200752823086</v>
      </c>
      <c r="J12"/>
      <c r="K12"/>
      <c r="L12"/>
      <c r="M12"/>
      <c r="N12"/>
      <c r="O12"/>
      <c r="P12"/>
    </row>
    <row r="13" spans="1:16" s="18" customFormat="1" ht="26.25" customHeight="1">
      <c r="A13" s="88" t="s">
        <v>92</v>
      </c>
      <c r="B13" s="89">
        <f>SUM(B14+B15)</f>
        <v>851</v>
      </c>
      <c r="C13" s="89">
        <f>SUM(C14+C15)</f>
        <v>723</v>
      </c>
      <c r="D13" s="89">
        <f>SUM(D14+D15)</f>
        <v>722</v>
      </c>
      <c r="E13" s="90">
        <f t="shared" si="0"/>
        <v>0.8484136310223267</v>
      </c>
      <c r="F13" s="90">
        <f t="shared" si="1"/>
        <v>0.9986168741355463</v>
      </c>
      <c r="G13" s="89">
        <f>SUM(G14+G15)</f>
        <v>65</v>
      </c>
      <c r="H13" s="89">
        <f>SUM(H14+H15)</f>
        <v>64</v>
      </c>
      <c r="I13" s="90">
        <f t="shared" si="2"/>
        <v>0.9846153846153847</v>
      </c>
      <c r="J13"/>
      <c r="K13"/>
      <c r="L13"/>
      <c r="M13"/>
      <c r="N13"/>
      <c r="O13"/>
      <c r="P13"/>
    </row>
    <row r="14" spans="1:16" s="18" customFormat="1" ht="12">
      <c r="A14" s="59" t="s">
        <v>90</v>
      </c>
      <c r="B14" s="58">
        <v>800</v>
      </c>
      <c r="C14" s="58">
        <v>671</v>
      </c>
      <c r="D14" s="58">
        <v>671</v>
      </c>
      <c r="E14" s="56">
        <f t="shared" si="0"/>
        <v>0.83875</v>
      </c>
      <c r="F14" s="56">
        <f t="shared" si="1"/>
        <v>1</v>
      </c>
      <c r="G14" s="54">
        <v>64</v>
      </c>
      <c r="H14" s="58">
        <f>SUM(D14-'[2]Septembris'!D14)</f>
        <v>64</v>
      </c>
      <c r="I14" s="56">
        <f t="shared" si="2"/>
        <v>1</v>
      </c>
      <c r="J14"/>
      <c r="K14"/>
      <c r="L14"/>
      <c r="M14"/>
      <c r="N14"/>
      <c r="O14"/>
      <c r="P14"/>
    </row>
    <row r="15" spans="1:16" s="18" customFormat="1" ht="12">
      <c r="A15" s="59" t="s">
        <v>91</v>
      </c>
      <c r="B15" s="58">
        <v>51</v>
      </c>
      <c r="C15" s="58">
        <v>52</v>
      </c>
      <c r="D15" s="58">
        <v>51</v>
      </c>
      <c r="E15" s="56">
        <f t="shared" si="0"/>
        <v>1</v>
      </c>
      <c r="F15" s="56">
        <f t="shared" si="1"/>
        <v>0.9807692307692307</v>
      </c>
      <c r="G15" s="54">
        <v>1</v>
      </c>
      <c r="H15" s="58">
        <f>SUM(D15-'[2]Septembris'!D15)</f>
        <v>0</v>
      </c>
      <c r="I15" s="56">
        <f t="shared" si="2"/>
        <v>0</v>
      </c>
      <c r="J15"/>
      <c r="K15"/>
      <c r="L15"/>
      <c r="M15"/>
      <c r="N15"/>
      <c r="O15"/>
      <c r="P15"/>
    </row>
    <row r="16" spans="1:16" s="18" customFormat="1" ht="12.75">
      <c r="A16" s="91" t="s">
        <v>93</v>
      </c>
      <c r="B16" s="89">
        <f>SUM(B17+B18)</f>
        <v>6273</v>
      </c>
      <c r="C16" s="89">
        <f>SUM(C17+C18)</f>
        <v>5209</v>
      </c>
      <c r="D16" s="89">
        <f>SUM(D17+D18)</f>
        <v>4517</v>
      </c>
      <c r="E16" s="90">
        <f t="shared" si="0"/>
        <v>0.7200701418778893</v>
      </c>
      <c r="F16" s="90">
        <f t="shared" si="1"/>
        <v>0.8671530044154349</v>
      </c>
      <c r="G16" s="89">
        <f>SUM(G17+G18)</f>
        <v>532</v>
      </c>
      <c r="H16" s="89">
        <f>SUM(H17+H18)</f>
        <v>588</v>
      </c>
      <c r="I16" s="90">
        <f t="shared" si="2"/>
        <v>1.105263157894737</v>
      </c>
      <c r="J16"/>
      <c r="K16"/>
      <c r="L16"/>
      <c r="M16"/>
      <c r="N16"/>
      <c r="O16"/>
      <c r="P16"/>
    </row>
    <row r="17" spans="1:16" s="18" customFormat="1" ht="15" customHeight="1">
      <c r="A17" s="59" t="s">
        <v>90</v>
      </c>
      <c r="B17" s="58">
        <v>5021</v>
      </c>
      <c r="C17" s="58">
        <v>4167</v>
      </c>
      <c r="D17" s="58">
        <v>3701</v>
      </c>
      <c r="E17" s="56">
        <f t="shared" si="0"/>
        <v>0.7371041625174268</v>
      </c>
      <c r="F17" s="56">
        <f t="shared" si="1"/>
        <v>0.8881689464842812</v>
      </c>
      <c r="G17" s="54">
        <v>427</v>
      </c>
      <c r="H17" s="58">
        <f>SUM(D17-'[2]Septembris'!D17)</f>
        <v>466</v>
      </c>
      <c r="I17" s="56">
        <f t="shared" si="2"/>
        <v>1.0913348946135832</v>
      </c>
      <c r="J17"/>
      <c r="K17"/>
      <c r="L17"/>
      <c r="M17"/>
      <c r="N17"/>
      <c r="O17"/>
      <c r="P17"/>
    </row>
    <row r="18" spans="1:16" s="18" customFormat="1" ht="12">
      <c r="A18" s="59" t="s">
        <v>91</v>
      </c>
      <c r="B18" s="58">
        <v>1252</v>
      </c>
      <c r="C18" s="58">
        <v>1042</v>
      </c>
      <c r="D18" s="58">
        <v>816</v>
      </c>
      <c r="E18" s="56">
        <f t="shared" si="0"/>
        <v>0.6517571884984026</v>
      </c>
      <c r="F18" s="56">
        <f t="shared" si="1"/>
        <v>0.783109404990403</v>
      </c>
      <c r="G18" s="54">
        <v>105</v>
      </c>
      <c r="H18" s="58">
        <f>SUM(D18-'[2]Septembris'!D18)</f>
        <v>122</v>
      </c>
      <c r="I18" s="56">
        <f t="shared" si="2"/>
        <v>1.161904761904762</v>
      </c>
      <c r="J18"/>
      <c r="K18"/>
      <c r="L18"/>
      <c r="M18"/>
      <c r="N18"/>
      <c r="O18"/>
      <c r="P18"/>
    </row>
    <row r="19" spans="1:16" s="18" customFormat="1" ht="12.75">
      <c r="A19" s="91" t="s">
        <v>94</v>
      </c>
      <c r="B19" s="89">
        <f>SUM(B20+B21)</f>
        <v>3543</v>
      </c>
      <c r="C19" s="89">
        <f>SUM(C20+C21)</f>
        <v>2914</v>
      </c>
      <c r="D19" s="89">
        <f>SUM(D20+D21)</f>
        <v>2788</v>
      </c>
      <c r="E19" s="90">
        <f t="shared" si="0"/>
        <v>0.786903753880892</v>
      </c>
      <c r="F19" s="90">
        <f t="shared" si="1"/>
        <v>0.9567604667124228</v>
      </c>
      <c r="G19" s="89">
        <f>SUM(G20+G21)</f>
        <v>296</v>
      </c>
      <c r="H19" s="89">
        <f>SUM(H20+H21)</f>
        <v>234</v>
      </c>
      <c r="I19" s="90">
        <f t="shared" si="2"/>
        <v>0.7905405405405406</v>
      </c>
      <c r="J19"/>
      <c r="K19"/>
      <c r="L19"/>
      <c r="M19"/>
      <c r="N19"/>
      <c r="O19"/>
      <c r="P19"/>
    </row>
    <row r="20" spans="1:16" s="18" customFormat="1" ht="12">
      <c r="A20" s="59" t="s">
        <v>90</v>
      </c>
      <c r="B20" s="58">
        <v>3299</v>
      </c>
      <c r="C20" s="58">
        <v>2707</v>
      </c>
      <c r="D20" s="58">
        <v>2589</v>
      </c>
      <c r="E20" s="56">
        <f t="shared" si="0"/>
        <v>0.7847832676568657</v>
      </c>
      <c r="F20" s="56">
        <f t="shared" si="1"/>
        <v>0.9564093091983746</v>
      </c>
      <c r="G20" s="54">
        <v>279</v>
      </c>
      <c r="H20" s="58">
        <f>SUM(D20-'[2]Septembris'!D20)</f>
        <v>216</v>
      </c>
      <c r="I20" s="56">
        <f t="shared" si="2"/>
        <v>0.7741935483870968</v>
      </c>
      <c r="J20"/>
      <c r="K20"/>
      <c r="L20"/>
      <c r="M20"/>
      <c r="N20"/>
      <c r="O20"/>
      <c r="P20"/>
    </row>
    <row r="21" spans="1:16" s="18" customFormat="1" ht="12">
      <c r="A21" s="59" t="s">
        <v>91</v>
      </c>
      <c r="B21" s="58">
        <v>244</v>
      </c>
      <c r="C21" s="58">
        <v>207</v>
      </c>
      <c r="D21" s="58">
        <v>199</v>
      </c>
      <c r="E21" s="56">
        <f t="shared" si="0"/>
        <v>0.8155737704918032</v>
      </c>
      <c r="F21" s="56">
        <f t="shared" si="1"/>
        <v>0.961352657004831</v>
      </c>
      <c r="G21" s="54">
        <v>17</v>
      </c>
      <c r="H21" s="58">
        <f>SUM(D21-'[2]Septembris'!D21)</f>
        <v>18</v>
      </c>
      <c r="I21" s="56">
        <f t="shared" si="2"/>
        <v>1.0588235294117647</v>
      </c>
      <c r="J21"/>
      <c r="K21"/>
      <c r="L21"/>
      <c r="M21"/>
      <c r="N21"/>
      <c r="O21"/>
      <c r="P21"/>
    </row>
    <row r="22" spans="1:16" s="18" customFormat="1" ht="12.75">
      <c r="A22" s="91" t="s">
        <v>95</v>
      </c>
      <c r="B22" s="89">
        <f>SUM(B23+B24)</f>
        <v>24561</v>
      </c>
      <c r="C22" s="89">
        <f>SUM(C23+C24)</f>
        <v>20113</v>
      </c>
      <c r="D22" s="89">
        <f>SUM(D23+D24)</f>
        <v>18391</v>
      </c>
      <c r="E22" s="90">
        <f t="shared" si="0"/>
        <v>0.7487887301005659</v>
      </c>
      <c r="F22" s="90">
        <f t="shared" si="1"/>
        <v>0.914383731914682</v>
      </c>
      <c r="G22" s="89">
        <f>SUM(G23+G24)</f>
        <v>2061</v>
      </c>
      <c r="H22" s="89">
        <f>SUM(H23+H24)</f>
        <v>1909</v>
      </c>
      <c r="I22" s="90">
        <f t="shared" si="2"/>
        <v>0.9262493934983018</v>
      </c>
      <c r="J22"/>
      <c r="K22"/>
      <c r="L22"/>
      <c r="M22"/>
      <c r="N22"/>
      <c r="O22"/>
      <c r="P22"/>
    </row>
    <row r="23" spans="1:16" s="18" customFormat="1" ht="12">
      <c r="A23" s="59" t="s">
        <v>90</v>
      </c>
      <c r="B23" s="58">
        <v>22050</v>
      </c>
      <c r="C23" s="58">
        <v>17999</v>
      </c>
      <c r="D23" s="58">
        <v>17164</v>
      </c>
      <c r="E23" s="56">
        <f t="shared" si="0"/>
        <v>0.7784126984126984</v>
      </c>
      <c r="F23" s="56">
        <f t="shared" si="1"/>
        <v>0.9536085338074337</v>
      </c>
      <c r="G23" s="54">
        <v>1861</v>
      </c>
      <c r="H23" s="58">
        <f>SUM(D23-'[2]Septembris'!D23)</f>
        <v>1729</v>
      </c>
      <c r="I23" s="56">
        <f t="shared" si="2"/>
        <v>0.9290703922622247</v>
      </c>
      <c r="J23"/>
      <c r="K23"/>
      <c r="L23"/>
      <c r="M23"/>
      <c r="N23"/>
      <c r="O23"/>
      <c r="P23"/>
    </row>
    <row r="24" spans="1:16" s="18" customFormat="1" ht="12">
      <c r="A24" s="59" t="s">
        <v>91</v>
      </c>
      <c r="B24" s="58">
        <v>2511</v>
      </c>
      <c r="C24" s="58">
        <v>2114</v>
      </c>
      <c r="D24" s="58">
        <v>1227</v>
      </c>
      <c r="E24" s="56">
        <f t="shared" si="0"/>
        <v>0.4886499402628435</v>
      </c>
      <c r="F24" s="56">
        <f t="shared" si="1"/>
        <v>0.5804162724692526</v>
      </c>
      <c r="G24" s="54">
        <v>200</v>
      </c>
      <c r="H24" s="58">
        <f>SUM(D24-'[2]Septembris'!D24)</f>
        <v>180</v>
      </c>
      <c r="I24" s="56">
        <f t="shared" si="2"/>
        <v>0.9</v>
      </c>
      <c r="J24"/>
      <c r="K24"/>
      <c r="L24"/>
      <c r="M24"/>
      <c r="N24"/>
      <c r="O24"/>
      <c r="P24"/>
    </row>
    <row r="25" spans="1:16" s="18" customFormat="1" ht="12.75">
      <c r="A25" s="91" t="s">
        <v>96</v>
      </c>
      <c r="B25" s="89">
        <f>SUM(B26+B27)</f>
        <v>11709</v>
      </c>
      <c r="C25" s="89">
        <f>SUM(C26+C27)</f>
        <v>10242</v>
      </c>
      <c r="D25" s="89">
        <f>SUM(D26+D27)</f>
        <v>7959</v>
      </c>
      <c r="E25" s="90">
        <f t="shared" si="0"/>
        <v>0.6797335383038688</v>
      </c>
      <c r="F25" s="90">
        <f t="shared" si="1"/>
        <v>0.7770943175161101</v>
      </c>
      <c r="G25" s="89">
        <f>SUM(G26+G27)</f>
        <v>832</v>
      </c>
      <c r="H25" s="89">
        <f>SUM(H26+H27)</f>
        <v>613</v>
      </c>
      <c r="I25" s="90">
        <f t="shared" si="2"/>
        <v>0.7367788461538461</v>
      </c>
      <c r="J25"/>
      <c r="K25"/>
      <c r="L25"/>
      <c r="M25"/>
      <c r="N25"/>
      <c r="O25"/>
      <c r="P25"/>
    </row>
    <row r="26" spans="1:16" s="18" customFormat="1" ht="12">
      <c r="A26" s="59" t="s">
        <v>90</v>
      </c>
      <c r="B26" s="58">
        <v>10849</v>
      </c>
      <c r="C26" s="58">
        <v>9488</v>
      </c>
      <c r="D26" s="58">
        <v>7796</v>
      </c>
      <c r="E26" s="56">
        <f t="shared" si="0"/>
        <v>0.7185915752603926</v>
      </c>
      <c r="F26" s="56">
        <f t="shared" si="1"/>
        <v>0.8216694772344013</v>
      </c>
      <c r="G26" s="54">
        <v>737</v>
      </c>
      <c r="H26" s="58">
        <f>SUM(D26-'[2]Septembris'!D26)</f>
        <v>608</v>
      </c>
      <c r="I26" s="56">
        <f t="shared" si="2"/>
        <v>0.824966078697422</v>
      </c>
      <c r="J26"/>
      <c r="K26"/>
      <c r="L26"/>
      <c r="M26"/>
      <c r="N26"/>
      <c r="O26"/>
      <c r="P26"/>
    </row>
    <row r="27" spans="1:16" s="18" customFormat="1" ht="12">
      <c r="A27" s="59" t="s">
        <v>91</v>
      </c>
      <c r="B27" s="58">
        <v>860</v>
      </c>
      <c r="C27" s="58">
        <v>754</v>
      </c>
      <c r="D27" s="58">
        <v>163</v>
      </c>
      <c r="E27" s="56">
        <f t="shared" si="0"/>
        <v>0.18953488372093022</v>
      </c>
      <c r="F27" s="56">
        <f t="shared" si="1"/>
        <v>0.21618037135278514</v>
      </c>
      <c r="G27" s="54">
        <v>95</v>
      </c>
      <c r="H27" s="58">
        <f>SUM(D27-'[2]Septembris'!D27)</f>
        <v>5</v>
      </c>
      <c r="I27" s="56">
        <f t="shared" si="2"/>
        <v>0.05263157894736842</v>
      </c>
      <c r="J27"/>
      <c r="K27"/>
      <c r="L27"/>
      <c r="M27"/>
      <c r="N27"/>
      <c r="O27"/>
      <c r="P27"/>
    </row>
    <row r="28" spans="1:16" s="18" customFormat="1" ht="12.75">
      <c r="A28" s="91" t="s">
        <v>97</v>
      </c>
      <c r="B28" s="89">
        <f>SUM(B29+B30)</f>
        <v>10027</v>
      </c>
      <c r="C28" s="89">
        <f>SUM(C29+C30)</f>
        <v>7207</v>
      </c>
      <c r="D28" s="89">
        <f>SUM(D29+D30)</f>
        <v>6615</v>
      </c>
      <c r="E28" s="90">
        <f t="shared" si="0"/>
        <v>0.6597187593497557</v>
      </c>
      <c r="F28" s="90">
        <f t="shared" si="1"/>
        <v>0.9178576384071042</v>
      </c>
      <c r="G28" s="89">
        <f>SUM(G29+G30)</f>
        <v>1452</v>
      </c>
      <c r="H28" s="89">
        <f>SUM(H29+H30)</f>
        <v>1412</v>
      </c>
      <c r="I28" s="90">
        <f t="shared" si="2"/>
        <v>0.9724517906336089</v>
      </c>
      <c r="J28"/>
      <c r="K28"/>
      <c r="L28"/>
      <c r="M28"/>
      <c r="N28"/>
      <c r="O28"/>
      <c r="P28"/>
    </row>
    <row r="29" spans="1:16" s="18" customFormat="1" ht="12">
      <c r="A29" s="59" t="s">
        <v>90</v>
      </c>
      <c r="B29" s="58">
        <v>9582</v>
      </c>
      <c r="C29" s="58">
        <v>6797</v>
      </c>
      <c r="D29" s="58">
        <v>6265</v>
      </c>
      <c r="E29" s="56">
        <f t="shared" si="0"/>
        <v>0.6538300981006053</v>
      </c>
      <c r="F29" s="56">
        <f t="shared" si="1"/>
        <v>0.92173017507724</v>
      </c>
      <c r="G29" s="54">
        <v>1423</v>
      </c>
      <c r="H29" s="58">
        <f>SUM(D29-'[2]Septembris'!D29)</f>
        <v>1368</v>
      </c>
      <c r="I29" s="56">
        <f t="shared" si="2"/>
        <v>0.9613492621222769</v>
      </c>
      <c r="J29"/>
      <c r="K29"/>
      <c r="L29"/>
      <c r="M29"/>
      <c r="N29"/>
      <c r="O29"/>
      <c r="P29"/>
    </row>
    <row r="30" spans="1:16" s="18" customFormat="1" ht="12">
      <c r="A30" s="59" t="s">
        <v>91</v>
      </c>
      <c r="B30" s="58">
        <v>445</v>
      </c>
      <c r="C30" s="58">
        <v>410</v>
      </c>
      <c r="D30" s="58">
        <v>350</v>
      </c>
      <c r="E30" s="56">
        <f t="shared" si="0"/>
        <v>0.7865168539325843</v>
      </c>
      <c r="F30" s="56">
        <f t="shared" si="1"/>
        <v>0.8536585365853658</v>
      </c>
      <c r="G30" s="54">
        <v>29</v>
      </c>
      <c r="H30" s="58">
        <f>SUM(D30-'[2]Septembris'!D30)</f>
        <v>44</v>
      </c>
      <c r="I30" s="56">
        <f t="shared" si="2"/>
        <v>1.5172413793103448</v>
      </c>
      <c r="J30"/>
      <c r="K30"/>
      <c r="L30"/>
      <c r="M30"/>
      <c r="N30"/>
      <c r="O30"/>
      <c r="P30"/>
    </row>
    <row r="31" spans="1:16" s="18" customFormat="1" ht="12.75">
      <c r="A31" s="91" t="s">
        <v>98</v>
      </c>
      <c r="B31" s="89">
        <f>SUM(B32+B33)</f>
        <v>102697</v>
      </c>
      <c r="C31" s="89">
        <f>SUM(C32+C33)</f>
        <v>85706</v>
      </c>
      <c r="D31" s="89">
        <f>SUM(D32+D33)</f>
        <v>63450</v>
      </c>
      <c r="E31" s="90">
        <f t="shared" si="0"/>
        <v>0.6178369377878614</v>
      </c>
      <c r="F31" s="90">
        <f t="shared" si="1"/>
        <v>0.7403215644178938</v>
      </c>
      <c r="G31" s="89">
        <f>SUM(G32+G33)</f>
        <v>11491</v>
      </c>
      <c r="H31" s="89">
        <f>SUM(H32+H33)</f>
        <v>7890</v>
      </c>
      <c r="I31" s="90">
        <f t="shared" si="2"/>
        <v>0.6866243146810548</v>
      </c>
      <c r="J31"/>
      <c r="K31"/>
      <c r="L31"/>
      <c r="M31"/>
      <c r="N31"/>
      <c r="O31"/>
      <c r="P31"/>
    </row>
    <row r="32" spans="1:16" s="18" customFormat="1" ht="12">
      <c r="A32" s="59" t="s">
        <v>90</v>
      </c>
      <c r="B32" s="58">
        <v>92978</v>
      </c>
      <c r="C32" s="58">
        <v>77516</v>
      </c>
      <c r="D32" s="58">
        <v>55759</v>
      </c>
      <c r="E32" s="56">
        <f t="shared" si="0"/>
        <v>0.5997010045387081</v>
      </c>
      <c r="F32" s="56">
        <f t="shared" si="1"/>
        <v>0.7193224624593633</v>
      </c>
      <c r="G32" s="54">
        <v>10424</v>
      </c>
      <c r="H32" s="58">
        <f>SUM(D32-'[2]Septembris'!D32)</f>
        <v>6953</v>
      </c>
      <c r="I32" s="56">
        <f t="shared" si="2"/>
        <v>0.6670184190330007</v>
      </c>
      <c r="J32"/>
      <c r="K32"/>
      <c r="L32"/>
      <c r="M32"/>
      <c r="N32"/>
      <c r="O32"/>
      <c r="P32"/>
    </row>
    <row r="33" spans="1:16" s="18" customFormat="1" ht="12">
      <c r="A33" s="59" t="s">
        <v>91</v>
      </c>
      <c r="B33" s="58">
        <v>9719</v>
      </c>
      <c r="C33" s="58">
        <v>8190</v>
      </c>
      <c r="D33" s="58">
        <v>7691</v>
      </c>
      <c r="E33" s="56">
        <f t="shared" si="0"/>
        <v>0.7913365572589772</v>
      </c>
      <c r="F33" s="56">
        <f t="shared" si="1"/>
        <v>0.9390720390720391</v>
      </c>
      <c r="G33" s="54">
        <v>1067</v>
      </c>
      <c r="H33" s="58">
        <f>SUM(D33-'[2]Septembris'!D33)</f>
        <v>937</v>
      </c>
      <c r="I33" s="56">
        <f t="shared" si="2"/>
        <v>0.8781630740393627</v>
      </c>
      <c r="J33"/>
      <c r="K33"/>
      <c r="L33"/>
      <c r="M33"/>
      <c r="N33"/>
      <c r="O33"/>
      <c r="P33"/>
    </row>
    <row r="34" spans="1:16" s="18" customFormat="1" ht="12.75">
      <c r="A34" s="91" t="s">
        <v>99</v>
      </c>
      <c r="B34" s="89">
        <f>SUM(B35+B36)</f>
        <v>90955</v>
      </c>
      <c r="C34" s="89">
        <f>SUM(C35+C36)</f>
        <v>76352</v>
      </c>
      <c r="D34" s="89">
        <f>SUM(D35+D36)</f>
        <v>73074</v>
      </c>
      <c r="E34" s="90">
        <f t="shared" si="0"/>
        <v>0.8034082788191963</v>
      </c>
      <c r="F34" s="90">
        <f t="shared" si="1"/>
        <v>0.9570672673931265</v>
      </c>
      <c r="G34" s="89">
        <f>SUM(G35+G36)</f>
        <v>7723</v>
      </c>
      <c r="H34" s="89">
        <f>SUM(H35+H36)</f>
        <v>7416</v>
      </c>
      <c r="I34" s="90">
        <f t="shared" si="2"/>
        <v>0.960248608053865</v>
      </c>
      <c r="J34"/>
      <c r="K34"/>
      <c r="L34"/>
      <c r="M34"/>
      <c r="N34"/>
      <c r="O34"/>
      <c r="P34"/>
    </row>
    <row r="35" spans="1:16" s="18" customFormat="1" ht="13.5" customHeight="1">
      <c r="A35" s="59" t="s">
        <v>90</v>
      </c>
      <c r="B35" s="58">
        <v>78242</v>
      </c>
      <c r="C35" s="58">
        <v>65120</v>
      </c>
      <c r="D35" s="58">
        <v>62873</v>
      </c>
      <c r="E35" s="56">
        <f t="shared" si="0"/>
        <v>0.8035709721121648</v>
      </c>
      <c r="F35" s="56">
        <f t="shared" si="1"/>
        <v>0.9654944717444718</v>
      </c>
      <c r="G35" s="54">
        <v>6677</v>
      </c>
      <c r="H35" s="58">
        <f>SUM(D35-'[2]Septembris'!D35)</f>
        <v>6612</v>
      </c>
      <c r="I35" s="56">
        <f t="shared" si="2"/>
        <v>0.9902650891118766</v>
      </c>
      <c r="J35"/>
      <c r="K35"/>
      <c r="L35"/>
      <c r="M35"/>
      <c r="N35"/>
      <c r="O35"/>
      <c r="P35"/>
    </row>
    <row r="36" spans="1:16" s="18" customFormat="1" ht="12.75" customHeight="1">
      <c r="A36" s="59" t="s">
        <v>91</v>
      </c>
      <c r="B36" s="58">
        <v>12713</v>
      </c>
      <c r="C36" s="58">
        <v>11232</v>
      </c>
      <c r="D36" s="58">
        <v>10201</v>
      </c>
      <c r="E36" s="56">
        <f t="shared" si="0"/>
        <v>0.8024069849760088</v>
      </c>
      <c r="F36" s="56">
        <f t="shared" si="1"/>
        <v>0.9082086894586895</v>
      </c>
      <c r="G36" s="54">
        <v>1046</v>
      </c>
      <c r="H36" s="58">
        <f>SUM(D36-'[2]Septembris'!D36)</f>
        <v>804</v>
      </c>
      <c r="I36" s="56">
        <f t="shared" si="2"/>
        <v>0.768642447418738</v>
      </c>
      <c r="J36"/>
      <c r="K36"/>
      <c r="L36"/>
      <c r="M36"/>
      <c r="N36"/>
      <c r="O36"/>
      <c r="P36"/>
    </row>
    <row r="37" spans="1:16" s="5" customFormat="1" ht="25.5">
      <c r="A37" s="92" t="s">
        <v>100</v>
      </c>
      <c r="B37" s="89">
        <f>SUM(B38+B39)</f>
        <v>53402</v>
      </c>
      <c r="C37" s="89">
        <f>SUM(C38+C39)</f>
        <v>47212</v>
      </c>
      <c r="D37" s="89">
        <f>SUM(D38+D39)</f>
        <v>42434</v>
      </c>
      <c r="E37" s="90">
        <f t="shared" si="0"/>
        <v>0.7946144339163327</v>
      </c>
      <c r="F37" s="90">
        <f t="shared" si="1"/>
        <v>0.8987969160382954</v>
      </c>
      <c r="G37" s="89">
        <f>SUM(G38+G39)</f>
        <v>4927</v>
      </c>
      <c r="H37" s="89">
        <f>SUM(H38+H39)</f>
        <v>4797</v>
      </c>
      <c r="I37" s="90">
        <f t="shared" si="2"/>
        <v>0.9736147757255936</v>
      </c>
      <c r="J37"/>
      <c r="K37"/>
      <c r="L37"/>
      <c r="M37"/>
      <c r="N37"/>
      <c r="O37"/>
      <c r="P37"/>
    </row>
    <row r="38" spans="1:16" s="5" customFormat="1" ht="12">
      <c r="A38" s="59" t="s">
        <v>90</v>
      </c>
      <c r="B38" s="58">
        <v>49778</v>
      </c>
      <c r="C38" s="58">
        <v>43710</v>
      </c>
      <c r="D38" s="58">
        <v>39638</v>
      </c>
      <c r="E38" s="56">
        <f t="shared" si="0"/>
        <v>0.7962955522519989</v>
      </c>
      <c r="F38" s="56">
        <f t="shared" si="1"/>
        <v>0.9068405399222146</v>
      </c>
      <c r="G38" s="54">
        <v>4611</v>
      </c>
      <c r="H38" s="58">
        <f>SUM(D38-'[2]Septembris'!D38)</f>
        <v>4396</v>
      </c>
      <c r="I38" s="56">
        <f t="shared" si="2"/>
        <v>0.9533723704185643</v>
      </c>
      <c r="J38"/>
      <c r="K38"/>
      <c r="L38"/>
      <c r="M38"/>
      <c r="N38"/>
      <c r="O38"/>
      <c r="P38"/>
    </row>
    <row r="39" spans="1:16" s="5" customFormat="1" ht="12">
      <c r="A39" s="59" t="s">
        <v>91</v>
      </c>
      <c r="B39" s="58">
        <v>3624</v>
      </c>
      <c r="C39" s="58">
        <v>3502</v>
      </c>
      <c r="D39" s="58">
        <v>2796</v>
      </c>
      <c r="E39" s="56">
        <f t="shared" si="0"/>
        <v>0.7715231788079471</v>
      </c>
      <c r="F39" s="56">
        <f t="shared" si="1"/>
        <v>0.7984009137635637</v>
      </c>
      <c r="G39" s="54">
        <v>316</v>
      </c>
      <c r="H39" s="58">
        <f>SUM(D39-'[2]Septembris'!D39)</f>
        <v>401</v>
      </c>
      <c r="I39" s="56">
        <f t="shared" si="2"/>
        <v>1.268987341772152</v>
      </c>
      <c r="J39"/>
      <c r="K39"/>
      <c r="L39"/>
      <c r="M39"/>
      <c r="N39"/>
      <c r="O39"/>
      <c r="P39"/>
    </row>
    <row r="40" spans="1:16" s="5" customFormat="1" ht="12.75">
      <c r="A40" s="91" t="s">
        <v>101</v>
      </c>
      <c r="B40" s="89">
        <f>SUM(B41+B42)</f>
        <v>46203</v>
      </c>
      <c r="C40" s="89">
        <f>SUM(C41+C42)</f>
        <v>38251</v>
      </c>
      <c r="D40" s="89">
        <f>SUM(D41+D42)</f>
        <v>36768</v>
      </c>
      <c r="E40" s="90">
        <f t="shared" si="0"/>
        <v>0.7957924810077268</v>
      </c>
      <c r="F40" s="90">
        <f t="shared" si="1"/>
        <v>0.9612297717706727</v>
      </c>
      <c r="G40" s="89">
        <f>SUM(G41+G42)</f>
        <v>3884</v>
      </c>
      <c r="H40" s="89">
        <f>SUM(H41+H42)</f>
        <v>3565</v>
      </c>
      <c r="I40" s="90">
        <f t="shared" si="2"/>
        <v>0.9178681771369722</v>
      </c>
      <c r="J40"/>
      <c r="K40"/>
      <c r="L40"/>
      <c r="M40"/>
      <c r="N40"/>
      <c r="O40"/>
      <c r="P40"/>
    </row>
    <row r="41" spans="1:16" s="5" customFormat="1" ht="12">
      <c r="A41" s="59" t="s">
        <v>90</v>
      </c>
      <c r="B41" s="58">
        <v>43699</v>
      </c>
      <c r="C41" s="58">
        <v>35898</v>
      </c>
      <c r="D41" s="58">
        <v>34604</v>
      </c>
      <c r="E41" s="56">
        <f t="shared" si="0"/>
        <v>0.7918716675438797</v>
      </c>
      <c r="F41" s="56">
        <f t="shared" si="1"/>
        <v>0.9639534235890579</v>
      </c>
      <c r="G41" s="54">
        <v>3728</v>
      </c>
      <c r="H41" s="58">
        <f>SUM(D41-'[2]Septembris'!D41)</f>
        <v>3386</v>
      </c>
      <c r="I41" s="56">
        <f t="shared" si="2"/>
        <v>0.9082618025751072</v>
      </c>
      <c r="J41"/>
      <c r="K41"/>
      <c r="L41"/>
      <c r="M41"/>
      <c r="N41"/>
      <c r="O41"/>
      <c r="P41"/>
    </row>
    <row r="42" spans="1:16" s="5" customFormat="1" ht="12">
      <c r="A42" s="59" t="s">
        <v>91</v>
      </c>
      <c r="B42" s="58">
        <v>2504</v>
      </c>
      <c r="C42" s="58">
        <v>2353</v>
      </c>
      <c r="D42" s="58">
        <v>2164</v>
      </c>
      <c r="E42" s="56">
        <f t="shared" si="0"/>
        <v>0.8642172523961661</v>
      </c>
      <c r="F42" s="56">
        <f t="shared" si="1"/>
        <v>0.9196770080747981</v>
      </c>
      <c r="G42" s="54">
        <v>156</v>
      </c>
      <c r="H42" s="58">
        <f>SUM(D42-'[2]Septembris'!D42)</f>
        <v>179</v>
      </c>
      <c r="I42" s="56">
        <f t="shared" si="2"/>
        <v>1.1474358974358974</v>
      </c>
      <c r="J42"/>
      <c r="K42"/>
      <c r="L42"/>
      <c r="M42"/>
      <c r="N42"/>
      <c r="O42"/>
      <c r="P42"/>
    </row>
    <row r="43" spans="1:16" s="5" customFormat="1" ht="12.75">
      <c r="A43" s="91" t="s">
        <v>102</v>
      </c>
      <c r="B43" s="89">
        <f>SUM(B44+B45)</f>
        <v>12206</v>
      </c>
      <c r="C43" s="89">
        <f>SUM(C44+C45)</f>
        <v>10577</v>
      </c>
      <c r="D43" s="89">
        <f>SUM(D44+D45)</f>
        <v>7968</v>
      </c>
      <c r="E43" s="90">
        <f t="shared" si="0"/>
        <v>0.6527937080124528</v>
      </c>
      <c r="F43" s="90">
        <f t="shared" si="1"/>
        <v>0.753332703034887</v>
      </c>
      <c r="G43" s="89">
        <f>SUM(G44+G45)</f>
        <v>1409</v>
      </c>
      <c r="H43" s="89">
        <f>SUM(H44+H45)</f>
        <v>1116</v>
      </c>
      <c r="I43" s="90">
        <f t="shared" si="2"/>
        <v>0.7920511000709723</v>
      </c>
      <c r="J43"/>
      <c r="K43"/>
      <c r="L43"/>
      <c r="M43"/>
      <c r="N43"/>
      <c r="O43"/>
      <c r="P43"/>
    </row>
    <row r="44" spans="1:16" s="5" customFormat="1" ht="12">
      <c r="A44" s="59" t="s">
        <v>90</v>
      </c>
      <c r="B44" s="58">
        <v>7487</v>
      </c>
      <c r="C44" s="58">
        <v>6220</v>
      </c>
      <c r="D44" s="58">
        <v>4257</v>
      </c>
      <c r="E44" s="56">
        <f t="shared" si="0"/>
        <v>0.5685855482836917</v>
      </c>
      <c r="F44" s="56">
        <f t="shared" si="1"/>
        <v>0.6844051446945337</v>
      </c>
      <c r="G44" s="54">
        <v>624</v>
      </c>
      <c r="H44" s="58">
        <f>SUM(D44-'[2]Septembris'!D44)</f>
        <v>497</v>
      </c>
      <c r="I44" s="56">
        <f t="shared" si="2"/>
        <v>0.7964743589743589</v>
      </c>
      <c r="J44"/>
      <c r="K44"/>
      <c r="L44"/>
      <c r="M44"/>
      <c r="N44"/>
      <c r="O44"/>
      <c r="P44"/>
    </row>
    <row r="45" spans="1:16" s="5" customFormat="1" ht="12">
      <c r="A45" s="59" t="s">
        <v>91</v>
      </c>
      <c r="B45" s="58">
        <v>4719</v>
      </c>
      <c r="C45" s="58">
        <v>4357</v>
      </c>
      <c r="D45" s="58">
        <v>3711</v>
      </c>
      <c r="E45" s="56">
        <f t="shared" si="0"/>
        <v>0.7863954227590592</v>
      </c>
      <c r="F45" s="56">
        <f t="shared" si="1"/>
        <v>0.8517328436997934</v>
      </c>
      <c r="G45" s="54">
        <v>785</v>
      </c>
      <c r="H45" s="58">
        <f>SUM(D45-'[2]Septembris'!D45)</f>
        <v>619</v>
      </c>
      <c r="I45" s="56">
        <f t="shared" si="2"/>
        <v>0.7885350318471338</v>
      </c>
      <c r="J45"/>
      <c r="K45"/>
      <c r="L45"/>
      <c r="M45"/>
      <c r="N45"/>
      <c r="O45"/>
      <c r="P45"/>
    </row>
    <row r="46" spans="1:16" s="5" customFormat="1" ht="12.75">
      <c r="A46" s="91" t="s">
        <v>103</v>
      </c>
      <c r="B46" s="89">
        <f>SUM(B47+B48)</f>
        <v>156266</v>
      </c>
      <c r="C46" s="89">
        <f>SUM(C47+C48)</f>
        <v>130013</v>
      </c>
      <c r="D46" s="89">
        <f>SUM(D47+D48)</f>
        <v>125390</v>
      </c>
      <c r="E46" s="90">
        <f t="shared" si="0"/>
        <v>0.8024138328235189</v>
      </c>
      <c r="F46" s="90">
        <f t="shared" si="1"/>
        <v>0.9644420173367279</v>
      </c>
      <c r="G46" s="89">
        <f>SUM(G47+G48)</f>
        <v>13341</v>
      </c>
      <c r="H46" s="89">
        <f>SUM(H47+H48)</f>
        <v>13124</v>
      </c>
      <c r="I46" s="90">
        <f t="shared" si="2"/>
        <v>0.9837343527471704</v>
      </c>
      <c r="J46"/>
      <c r="K46"/>
      <c r="L46"/>
      <c r="M46"/>
      <c r="N46"/>
      <c r="O46"/>
      <c r="P46"/>
    </row>
    <row r="47" spans="1:16" s="5" customFormat="1" ht="12">
      <c r="A47" s="59" t="s">
        <v>90</v>
      </c>
      <c r="B47" s="58">
        <v>149233</v>
      </c>
      <c r="C47" s="58">
        <v>123430</v>
      </c>
      <c r="D47" s="58">
        <v>120040</v>
      </c>
      <c r="E47" s="56">
        <f t="shared" si="0"/>
        <v>0.804379728344267</v>
      </c>
      <c r="F47" s="56">
        <f t="shared" si="1"/>
        <v>0.9725350401037025</v>
      </c>
      <c r="G47" s="54">
        <v>12987</v>
      </c>
      <c r="H47" s="58">
        <f>SUM(D47-'[2]Septembris'!D47)</f>
        <v>12830</v>
      </c>
      <c r="I47" s="56">
        <f t="shared" si="2"/>
        <v>0.9879109879109879</v>
      </c>
      <c r="J47"/>
      <c r="K47"/>
      <c r="L47"/>
      <c r="M47"/>
      <c r="N47"/>
      <c r="O47"/>
      <c r="P47"/>
    </row>
    <row r="48" spans="1:16" s="5" customFormat="1" ht="12">
      <c r="A48" s="59" t="s">
        <v>91</v>
      </c>
      <c r="B48" s="58">
        <v>7033</v>
      </c>
      <c r="C48" s="58">
        <v>6583</v>
      </c>
      <c r="D48" s="58">
        <v>5350</v>
      </c>
      <c r="E48" s="56">
        <f t="shared" si="0"/>
        <v>0.7606995592208161</v>
      </c>
      <c r="F48" s="56">
        <f t="shared" si="1"/>
        <v>0.8126993771836548</v>
      </c>
      <c r="G48" s="54">
        <v>354</v>
      </c>
      <c r="H48" s="58">
        <f>SUM(D48-'[2]Septembris'!D48)</f>
        <v>294</v>
      </c>
      <c r="I48" s="56">
        <f t="shared" si="2"/>
        <v>0.8305084745762712</v>
      </c>
      <c r="J48"/>
      <c r="K48"/>
      <c r="L48"/>
      <c r="M48"/>
      <c r="N48"/>
      <c r="O48"/>
      <c r="P48"/>
    </row>
    <row r="49" spans="1:16" s="5" customFormat="1" ht="12.75">
      <c r="A49" s="91" t="s">
        <v>104</v>
      </c>
      <c r="B49" s="89">
        <f>SUM(B50+B51)</f>
        <v>13572</v>
      </c>
      <c r="C49" s="89">
        <f>SUM(C50+C51)</f>
        <v>11080</v>
      </c>
      <c r="D49" s="89">
        <f>SUM(D50+D51)</f>
        <v>9603</v>
      </c>
      <c r="E49" s="90">
        <f t="shared" si="0"/>
        <v>0.7075596816976127</v>
      </c>
      <c r="F49" s="90">
        <f t="shared" si="1"/>
        <v>0.8666967509025271</v>
      </c>
      <c r="G49" s="89">
        <f>SUM(G50+G51)</f>
        <v>1268</v>
      </c>
      <c r="H49" s="89">
        <f>SUM(H50+H51)</f>
        <v>1201</v>
      </c>
      <c r="I49" s="90">
        <f t="shared" si="2"/>
        <v>0.9471608832807571</v>
      </c>
      <c r="J49"/>
      <c r="K49"/>
      <c r="L49"/>
      <c r="M49"/>
      <c r="N49"/>
      <c r="O49"/>
      <c r="P49"/>
    </row>
    <row r="50" spans="1:16" s="5" customFormat="1" ht="12">
      <c r="A50" s="59" t="s">
        <v>90</v>
      </c>
      <c r="B50" s="58">
        <v>12118</v>
      </c>
      <c r="C50" s="58">
        <v>9814</v>
      </c>
      <c r="D50" s="58">
        <v>8701</v>
      </c>
      <c r="E50" s="56">
        <f t="shared" si="0"/>
        <v>0.7180227760356495</v>
      </c>
      <c r="F50" s="56">
        <f t="shared" si="1"/>
        <v>0.8865905848787446</v>
      </c>
      <c r="G50" s="54">
        <v>1162</v>
      </c>
      <c r="H50" s="58">
        <f>SUM(D50-'[2]Septembris'!D50)</f>
        <v>1028</v>
      </c>
      <c r="I50" s="56">
        <f t="shared" si="2"/>
        <v>0.8846815834767642</v>
      </c>
      <c r="J50"/>
      <c r="K50"/>
      <c r="L50"/>
      <c r="M50"/>
      <c r="N50"/>
      <c r="O50"/>
      <c r="P50"/>
    </row>
    <row r="51" spans="1:16" s="5" customFormat="1" ht="12">
      <c r="A51" s="59" t="s">
        <v>91</v>
      </c>
      <c r="B51" s="58">
        <v>1454</v>
      </c>
      <c r="C51" s="58">
        <v>1266</v>
      </c>
      <c r="D51" s="58">
        <v>902</v>
      </c>
      <c r="E51" s="56">
        <f t="shared" si="0"/>
        <v>0.6203576341127923</v>
      </c>
      <c r="F51" s="56">
        <f t="shared" si="1"/>
        <v>0.7124802527646129</v>
      </c>
      <c r="G51" s="54">
        <v>106</v>
      </c>
      <c r="H51" s="58">
        <f>SUM(D51-'[2]Septembris'!D51)</f>
        <v>173</v>
      </c>
      <c r="I51" s="56">
        <f t="shared" si="2"/>
        <v>1.6320754716981132</v>
      </c>
      <c r="J51"/>
      <c r="K51"/>
      <c r="L51"/>
      <c r="M51"/>
      <c r="N51"/>
      <c r="O51"/>
      <c r="P51"/>
    </row>
    <row r="52" spans="1:16" s="5" customFormat="1" ht="73.5" customHeight="1">
      <c r="A52" s="45" t="s">
        <v>3</v>
      </c>
      <c r="B52" s="45" t="s">
        <v>43</v>
      </c>
      <c r="C52" s="45" t="s">
        <v>84</v>
      </c>
      <c r="D52" s="45" t="s">
        <v>45</v>
      </c>
      <c r="E52" s="45" t="s">
        <v>85</v>
      </c>
      <c r="F52" s="45" t="s">
        <v>86</v>
      </c>
      <c r="G52" s="45" t="s">
        <v>105</v>
      </c>
      <c r="H52" s="45" t="s">
        <v>106</v>
      </c>
      <c r="I52" s="45" t="s">
        <v>88</v>
      </c>
      <c r="J52"/>
      <c r="K52"/>
      <c r="L52"/>
      <c r="M52"/>
      <c r="N52"/>
      <c r="O52"/>
      <c r="P52"/>
    </row>
    <row r="53" spans="1:16" s="5" customFormat="1" ht="12">
      <c r="A53" s="45">
        <v>1</v>
      </c>
      <c r="B53" s="45">
        <v>2</v>
      </c>
      <c r="C53" s="45">
        <v>3</v>
      </c>
      <c r="D53" s="45">
        <v>4</v>
      </c>
      <c r="E53" s="45">
        <v>5</v>
      </c>
      <c r="F53" s="45">
        <v>6</v>
      </c>
      <c r="G53" s="47">
        <v>7</v>
      </c>
      <c r="H53" s="47">
        <v>8</v>
      </c>
      <c r="I53" s="47">
        <v>9</v>
      </c>
      <c r="J53"/>
      <c r="K53"/>
      <c r="L53"/>
      <c r="M53"/>
      <c r="N53"/>
      <c r="O53"/>
      <c r="P53"/>
    </row>
    <row r="54" spans="1:16" s="5" customFormat="1" ht="36.75" customHeight="1">
      <c r="A54" s="92" t="s">
        <v>107</v>
      </c>
      <c r="B54" s="89">
        <f>SUM(B55+B56)</f>
        <v>8877</v>
      </c>
      <c r="C54" s="89">
        <f>SUM(C55+C56)</f>
        <v>7351</v>
      </c>
      <c r="D54" s="89">
        <f>SUM(D55+D56)</f>
        <v>6202</v>
      </c>
      <c r="E54" s="90">
        <f aca="true" t="shared" si="3" ref="E54:E91">SUM(D54/B54)</f>
        <v>0.6986594570237693</v>
      </c>
      <c r="F54" s="90">
        <f aca="true" t="shared" si="4" ref="F54:F91">SUM(D54/C54)</f>
        <v>0.8436947354101483</v>
      </c>
      <c r="G54" s="89">
        <f>SUM(G55+G56)</f>
        <v>823</v>
      </c>
      <c r="H54" s="89">
        <f>SUM(H55+H56)</f>
        <v>593</v>
      </c>
      <c r="I54" s="90">
        <f aca="true" t="shared" si="5" ref="I54:I67">SUM(H54/G54)</f>
        <v>0.7205346294046172</v>
      </c>
      <c r="J54"/>
      <c r="K54"/>
      <c r="L54"/>
      <c r="M54"/>
      <c r="N54"/>
      <c r="O54"/>
      <c r="P54"/>
    </row>
    <row r="55" spans="1:16" s="5" customFormat="1" ht="12">
      <c r="A55" s="59" t="s">
        <v>90</v>
      </c>
      <c r="B55" s="58">
        <v>6424</v>
      </c>
      <c r="C55" s="58">
        <v>5394</v>
      </c>
      <c r="D55" s="58">
        <v>4931</v>
      </c>
      <c r="E55" s="56">
        <f t="shared" si="3"/>
        <v>0.7675902864259029</v>
      </c>
      <c r="F55" s="56">
        <f t="shared" si="4"/>
        <v>0.914163885799036</v>
      </c>
      <c r="G55" s="54">
        <v>572</v>
      </c>
      <c r="H55" s="58">
        <f>SUM(D55-'[2]Septembris'!D55)</f>
        <v>482</v>
      </c>
      <c r="I55" s="56">
        <f t="shared" si="5"/>
        <v>0.8426573426573427</v>
      </c>
      <c r="J55"/>
      <c r="K55"/>
      <c r="L55"/>
      <c r="M55"/>
      <c r="N55"/>
      <c r="O55"/>
      <c r="P55"/>
    </row>
    <row r="56" spans="1:16" s="5" customFormat="1" ht="12">
      <c r="A56" s="59" t="s">
        <v>91</v>
      </c>
      <c r="B56" s="58">
        <v>2453</v>
      </c>
      <c r="C56" s="58">
        <v>1957</v>
      </c>
      <c r="D56" s="58">
        <v>1271</v>
      </c>
      <c r="E56" s="56">
        <f t="shared" si="3"/>
        <v>0.5181410517733388</v>
      </c>
      <c r="F56" s="56">
        <f t="shared" si="4"/>
        <v>0.6494634644864589</v>
      </c>
      <c r="G56" s="54">
        <v>251</v>
      </c>
      <c r="H56" s="58">
        <f>SUM(D56-'[2]Septembris'!D56)</f>
        <v>111</v>
      </c>
      <c r="I56" s="56">
        <f t="shared" si="5"/>
        <v>0.44223107569721115</v>
      </c>
      <c r="J56"/>
      <c r="K56"/>
      <c r="L56"/>
      <c r="M56"/>
      <c r="N56"/>
      <c r="O56"/>
      <c r="P56"/>
    </row>
    <row r="57" spans="1:16" s="5" customFormat="1" ht="12.75">
      <c r="A57" s="91" t="s">
        <v>108</v>
      </c>
      <c r="B57" s="89">
        <f>SUM(B58+B59)</f>
        <v>14169</v>
      </c>
      <c r="C57" s="89">
        <f>SUM(C58+C59)</f>
        <v>11936</v>
      </c>
      <c r="D57" s="89">
        <f>SUM(D58+D59)</f>
        <v>11720</v>
      </c>
      <c r="E57" s="90">
        <f t="shared" si="3"/>
        <v>0.8271578798786082</v>
      </c>
      <c r="F57" s="90">
        <f t="shared" si="4"/>
        <v>0.9819034852546917</v>
      </c>
      <c r="G57" s="89">
        <f>SUM(G58+G59)</f>
        <v>1173</v>
      </c>
      <c r="H57" s="89">
        <f>SUM(H58+H59)</f>
        <v>1096</v>
      </c>
      <c r="I57" s="90">
        <f t="shared" si="5"/>
        <v>0.9343563512361467</v>
      </c>
      <c r="J57"/>
      <c r="K57"/>
      <c r="L57"/>
      <c r="M57"/>
      <c r="N57"/>
      <c r="O57"/>
      <c r="P57"/>
    </row>
    <row r="58" spans="1:16" s="5" customFormat="1" ht="12">
      <c r="A58" s="59" t="s">
        <v>90</v>
      </c>
      <c r="B58" s="58">
        <v>12456</v>
      </c>
      <c r="C58" s="58">
        <v>10412</v>
      </c>
      <c r="D58" s="58">
        <v>10265</v>
      </c>
      <c r="E58" s="56">
        <f t="shared" si="3"/>
        <v>0.8241008349389852</v>
      </c>
      <c r="F58" s="56">
        <f t="shared" si="4"/>
        <v>0.9858816749903957</v>
      </c>
      <c r="G58" s="54">
        <v>1033</v>
      </c>
      <c r="H58" s="58">
        <f>SUM(D58-'[2]Septembris'!D58)</f>
        <v>987</v>
      </c>
      <c r="I58" s="56">
        <f t="shared" si="5"/>
        <v>0.9554695062923524</v>
      </c>
      <c r="J58"/>
      <c r="K58"/>
      <c r="L58"/>
      <c r="M58"/>
      <c r="N58"/>
      <c r="O58"/>
      <c r="P58"/>
    </row>
    <row r="59" spans="1:16" s="5" customFormat="1" ht="12">
      <c r="A59" s="59" t="s">
        <v>91</v>
      </c>
      <c r="B59" s="58">
        <v>1713</v>
      </c>
      <c r="C59" s="58">
        <v>1524</v>
      </c>
      <c r="D59" s="58">
        <v>1455</v>
      </c>
      <c r="E59" s="56">
        <f t="shared" si="3"/>
        <v>0.8493870402802102</v>
      </c>
      <c r="F59" s="56">
        <f t="shared" si="4"/>
        <v>0.9547244094488189</v>
      </c>
      <c r="G59" s="54">
        <v>140</v>
      </c>
      <c r="H59" s="58">
        <f>SUM(D59-'[2]Septembris'!D59)</f>
        <v>109</v>
      </c>
      <c r="I59" s="56">
        <f t="shared" si="5"/>
        <v>0.7785714285714286</v>
      </c>
      <c r="J59"/>
      <c r="K59"/>
      <c r="L59"/>
      <c r="M59"/>
      <c r="N59"/>
      <c r="O59"/>
      <c r="P59"/>
    </row>
    <row r="60" spans="1:16" s="5" customFormat="1" ht="12.75">
      <c r="A60" s="91" t="s">
        <v>109</v>
      </c>
      <c r="B60" s="89">
        <f>SUM(B61+B62)</f>
        <v>13822</v>
      </c>
      <c r="C60" s="89">
        <f>SUM(C61+C62)</f>
        <v>11870</v>
      </c>
      <c r="D60" s="89">
        <f>SUM(D61+D62)</f>
        <v>9216</v>
      </c>
      <c r="E60" s="90">
        <f t="shared" si="3"/>
        <v>0.666763131240052</v>
      </c>
      <c r="F60" s="90">
        <f t="shared" si="4"/>
        <v>0.7764111204717776</v>
      </c>
      <c r="G60" s="89">
        <f>SUM(G61+G62)</f>
        <v>1134</v>
      </c>
      <c r="H60" s="89">
        <f>SUM(H61+H62)</f>
        <v>900</v>
      </c>
      <c r="I60" s="90">
        <f t="shared" si="5"/>
        <v>0.7936507936507936</v>
      </c>
      <c r="J60"/>
      <c r="K60"/>
      <c r="L60"/>
      <c r="M60"/>
      <c r="N60"/>
      <c r="O60"/>
      <c r="P60"/>
    </row>
    <row r="61" spans="1:16" s="5" customFormat="1" ht="12">
      <c r="A61" s="59" t="s">
        <v>90</v>
      </c>
      <c r="B61" s="58">
        <v>12247</v>
      </c>
      <c r="C61" s="58">
        <v>10514</v>
      </c>
      <c r="D61" s="58">
        <v>8315</v>
      </c>
      <c r="E61" s="56">
        <f t="shared" si="3"/>
        <v>0.6789417816608149</v>
      </c>
      <c r="F61" s="56">
        <f t="shared" si="4"/>
        <v>0.7908502948449686</v>
      </c>
      <c r="G61" s="54">
        <v>999</v>
      </c>
      <c r="H61" s="58">
        <f>SUM(D61-'[2]Septembris'!D61)</f>
        <v>788</v>
      </c>
      <c r="I61" s="56">
        <f t="shared" si="5"/>
        <v>0.7887887887887888</v>
      </c>
      <c r="J61"/>
      <c r="K61"/>
      <c r="L61"/>
      <c r="M61"/>
      <c r="N61"/>
      <c r="O61"/>
      <c r="P61"/>
    </row>
    <row r="62" spans="1:16" s="5" customFormat="1" ht="12">
      <c r="A62" s="59" t="s">
        <v>91</v>
      </c>
      <c r="B62" s="58">
        <v>1575</v>
      </c>
      <c r="C62" s="58">
        <v>1356</v>
      </c>
      <c r="D62" s="58">
        <v>901</v>
      </c>
      <c r="E62" s="56">
        <f t="shared" si="3"/>
        <v>0.572063492063492</v>
      </c>
      <c r="F62" s="56">
        <f t="shared" si="4"/>
        <v>0.6644542772861357</v>
      </c>
      <c r="G62" s="54">
        <v>135</v>
      </c>
      <c r="H62" s="58">
        <f>SUM(D62-'[2]Septembris'!D62)</f>
        <v>112</v>
      </c>
      <c r="I62" s="56">
        <f t="shared" si="5"/>
        <v>0.8296296296296296</v>
      </c>
      <c r="J62"/>
      <c r="K62"/>
      <c r="L62"/>
      <c r="M62"/>
      <c r="N62"/>
      <c r="O62"/>
      <c r="P62"/>
    </row>
    <row r="63" spans="1:16" s="5" customFormat="1" ht="12.75">
      <c r="A63" s="91" t="s">
        <v>110</v>
      </c>
      <c r="B63" s="89">
        <f>SUM(B64+B65)</f>
        <v>1392</v>
      </c>
      <c r="C63" s="89">
        <f>SUM(C64+C65)</f>
        <v>1166</v>
      </c>
      <c r="D63" s="89">
        <f>SUM(D64+D65)</f>
        <v>912</v>
      </c>
      <c r="E63" s="90">
        <f t="shared" si="3"/>
        <v>0.6551724137931034</v>
      </c>
      <c r="F63" s="90">
        <f t="shared" si="4"/>
        <v>0.7821612349914236</v>
      </c>
      <c r="G63" s="89">
        <f>SUM(G64+G65)</f>
        <v>113</v>
      </c>
      <c r="H63" s="89">
        <f>SUM(H64+H65)</f>
        <v>77</v>
      </c>
      <c r="I63" s="90">
        <f t="shared" si="5"/>
        <v>0.6814159292035398</v>
      </c>
      <c r="J63"/>
      <c r="K63"/>
      <c r="L63"/>
      <c r="M63"/>
      <c r="N63"/>
      <c r="O63"/>
      <c r="P63"/>
    </row>
    <row r="64" spans="1:16" s="5" customFormat="1" ht="12">
      <c r="A64" s="59" t="s">
        <v>90</v>
      </c>
      <c r="B64" s="58">
        <v>1350</v>
      </c>
      <c r="C64" s="58">
        <v>1124</v>
      </c>
      <c r="D64" s="58">
        <v>897</v>
      </c>
      <c r="E64" s="56">
        <f t="shared" si="3"/>
        <v>0.6644444444444444</v>
      </c>
      <c r="F64" s="56">
        <f t="shared" si="4"/>
        <v>0.7980427046263345</v>
      </c>
      <c r="G64" s="54">
        <v>101</v>
      </c>
      <c r="H64" s="58">
        <f>SUM(D64-'[2]Septembris'!D64)</f>
        <v>77</v>
      </c>
      <c r="I64" s="56">
        <f t="shared" si="5"/>
        <v>0.7623762376237624</v>
      </c>
      <c r="J64"/>
      <c r="K64"/>
      <c r="L64"/>
      <c r="M64"/>
      <c r="N64"/>
      <c r="O64"/>
      <c r="P64"/>
    </row>
    <row r="65" spans="1:16" s="5" customFormat="1" ht="12">
      <c r="A65" s="59" t="s">
        <v>91</v>
      </c>
      <c r="B65" s="58">
        <v>42</v>
      </c>
      <c r="C65" s="58">
        <v>42</v>
      </c>
      <c r="D65" s="58">
        <v>15</v>
      </c>
      <c r="E65" s="56">
        <f t="shared" si="3"/>
        <v>0.35714285714285715</v>
      </c>
      <c r="F65" s="56">
        <f t="shared" si="4"/>
        <v>0.35714285714285715</v>
      </c>
      <c r="G65" s="54">
        <v>12</v>
      </c>
      <c r="H65" s="58">
        <f>SUM(D65-'[2]Septembris'!D65)</f>
        <v>0</v>
      </c>
      <c r="I65" s="56">
        <f t="shared" si="5"/>
        <v>0</v>
      </c>
      <c r="J65"/>
      <c r="K65"/>
      <c r="L65"/>
      <c r="M65"/>
      <c r="N65"/>
      <c r="O65"/>
      <c r="P65"/>
    </row>
    <row r="66" spans="1:16" s="5" customFormat="1" ht="12.75">
      <c r="A66" s="91" t="s">
        <v>111</v>
      </c>
      <c r="B66" s="89">
        <f>SUM(B67+B68)</f>
        <v>612</v>
      </c>
      <c r="C66" s="89">
        <f>SUM(C67+C68)</f>
        <v>501</v>
      </c>
      <c r="D66" s="89">
        <f>SUM(D67+D68)</f>
        <v>501</v>
      </c>
      <c r="E66" s="90">
        <f t="shared" si="3"/>
        <v>0.8186274509803921</v>
      </c>
      <c r="F66" s="90">
        <f t="shared" si="4"/>
        <v>1</v>
      </c>
      <c r="G66" s="89">
        <f>SUM(G67+G68)</f>
        <v>55</v>
      </c>
      <c r="H66" s="89">
        <f>SUM(H67+H68)</f>
        <v>55</v>
      </c>
      <c r="I66" s="90">
        <f t="shared" si="5"/>
        <v>1</v>
      </c>
      <c r="J66"/>
      <c r="K66"/>
      <c r="L66"/>
      <c r="M66"/>
      <c r="N66"/>
      <c r="O66"/>
      <c r="P66"/>
    </row>
    <row r="67" spans="1:9" ht="12">
      <c r="A67" s="59" t="s">
        <v>90</v>
      </c>
      <c r="B67" s="58">
        <v>586</v>
      </c>
      <c r="C67" s="58">
        <v>475</v>
      </c>
      <c r="D67" s="58">
        <v>475</v>
      </c>
      <c r="E67" s="56">
        <f t="shared" si="3"/>
        <v>0.810580204778157</v>
      </c>
      <c r="F67" s="56">
        <f t="shared" si="4"/>
        <v>1</v>
      </c>
      <c r="G67" s="54">
        <v>55</v>
      </c>
      <c r="H67" s="58">
        <f>SUM(D67-'[2]Septembris'!D67)</f>
        <v>55</v>
      </c>
      <c r="I67" s="56">
        <f t="shared" si="5"/>
        <v>1</v>
      </c>
    </row>
    <row r="68" spans="1:9" ht="12">
      <c r="A68" s="59" t="s">
        <v>91</v>
      </c>
      <c r="B68" s="58">
        <v>26</v>
      </c>
      <c r="C68" s="58">
        <v>26</v>
      </c>
      <c r="D68" s="58">
        <v>26</v>
      </c>
      <c r="E68" s="56">
        <f t="shared" si="3"/>
        <v>1</v>
      </c>
      <c r="F68" s="56">
        <f t="shared" si="4"/>
        <v>1</v>
      </c>
      <c r="G68" s="54">
        <v>0</v>
      </c>
      <c r="H68" s="58">
        <f>SUM(D68-'[2]Septembris'!D68)</f>
        <v>0</v>
      </c>
      <c r="I68" s="56">
        <v>0</v>
      </c>
    </row>
    <row r="69" spans="1:9" ht="12.75">
      <c r="A69" s="91" t="s">
        <v>112</v>
      </c>
      <c r="B69" s="89">
        <f>SUM(B70+B71)</f>
        <v>757</v>
      </c>
      <c r="C69" s="89">
        <f>SUM(C70+C71)</f>
        <v>678</v>
      </c>
      <c r="D69" s="89">
        <f>SUM(D70+D71)</f>
        <v>411</v>
      </c>
      <c r="E69" s="90">
        <f t="shared" si="3"/>
        <v>0.5429326287978864</v>
      </c>
      <c r="F69" s="90">
        <f t="shared" si="4"/>
        <v>0.6061946902654868</v>
      </c>
      <c r="G69" s="89">
        <f>SUM(G70+G71)</f>
        <v>104</v>
      </c>
      <c r="H69" s="89">
        <f>SUM(H70+H71)</f>
        <v>32</v>
      </c>
      <c r="I69" s="90">
        <f aca="true" t="shared" si="6" ref="I69:I76">SUM(H69/G69)</f>
        <v>0.3076923076923077</v>
      </c>
    </row>
    <row r="70" spans="1:9" ht="12">
      <c r="A70" s="59" t="s">
        <v>90</v>
      </c>
      <c r="B70" s="58">
        <v>232</v>
      </c>
      <c r="C70" s="58">
        <v>181</v>
      </c>
      <c r="D70" s="58">
        <v>149</v>
      </c>
      <c r="E70" s="56">
        <f t="shared" si="3"/>
        <v>0.6422413793103449</v>
      </c>
      <c r="F70" s="56">
        <f t="shared" si="4"/>
        <v>0.8232044198895028</v>
      </c>
      <c r="G70" s="54">
        <v>24</v>
      </c>
      <c r="H70" s="58">
        <f>SUM(D70-'[2]Septembris'!D70)</f>
        <v>13</v>
      </c>
      <c r="I70" s="56">
        <f t="shared" si="6"/>
        <v>0.5416666666666666</v>
      </c>
    </row>
    <row r="71" spans="1:9" ht="12">
      <c r="A71" s="59" t="s">
        <v>91</v>
      </c>
      <c r="B71" s="58">
        <v>525</v>
      </c>
      <c r="C71" s="58">
        <v>497</v>
      </c>
      <c r="D71" s="58">
        <v>262</v>
      </c>
      <c r="E71" s="56">
        <f t="shared" si="3"/>
        <v>0.4990476190476191</v>
      </c>
      <c r="F71" s="56">
        <f t="shared" si="4"/>
        <v>0.5271629778672032</v>
      </c>
      <c r="G71" s="54">
        <v>80</v>
      </c>
      <c r="H71" s="58">
        <f>SUM(D71-'[2]Septembris'!D71)</f>
        <v>19</v>
      </c>
      <c r="I71" s="56">
        <f t="shared" si="6"/>
        <v>0.2375</v>
      </c>
    </row>
    <row r="72" spans="1:9" ht="12.75">
      <c r="A72" s="91" t="s">
        <v>113</v>
      </c>
      <c r="B72" s="89">
        <f>SUM(B73+B74)</f>
        <v>5201</v>
      </c>
      <c r="C72" s="89">
        <f>SUM(C73+C74)</f>
        <v>4345</v>
      </c>
      <c r="D72" s="89">
        <f>SUM(D73+D74)</f>
        <v>4238</v>
      </c>
      <c r="E72" s="90">
        <f t="shared" si="3"/>
        <v>0.8148432993655066</v>
      </c>
      <c r="F72" s="90">
        <f t="shared" si="4"/>
        <v>0.9753739930955121</v>
      </c>
      <c r="G72" s="89">
        <f>SUM(G73+G74)</f>
        <v>427</v>
      </c>
      <c r="H72" s="89">
        <f>SUM(H73+H74)</f>
        <v>448</v>
      </c>
      <c r="I72" s="90">
        <f t="shared" si="6"/>
        <v>1.0491803278688525</v>
      </c>
    </row>
    <row r="73" spans="1:9" ht="12">
      <c r="A73" s="59" t="s">
        <v>90</v>
      </c>
      <c r="B73" s="58">
        <v>4886</v>
      </c>
      <c r="C73" s="58">
        <v>4083</v>
      </c>
      <c r="D73" s="58">
        <v>4005</v>
      </c>
      <c r="E73" s="56">
        <f t="shared" si="3"/>
        <v>0.8196889070814573</v>
      </c>
      <c r="F73" s="56">
        <f t="shared" si="4"/>
        <v>0.9808963997060984</v>
      </c>
      <c r="G73" s="54">
        <v>401</v>
      </c>
      <c r="H73" s="58">
        <f>SUM(D73-'[2]Septembris'!D73)</f>
        <v>386</v>
      </c>
      <c r="I73" s="56">
        <f t="shared" si="6"/>
        <v>0.9625935162094763</v>
      </c>
    </row>
    <row r="74" spans="1:9" ht="12">
      <c r="A74" s="59" t="s">
        <v>91</v>
      </c>
      <c r="B74" s="58">
        <v>315</v>
      </c>
      <c r="C74" s="58">
        <v>262</v>
      </c>
      <c r="D74" s="58">
        <v>233</v>
      </c>
      <c r="E74" s="56">
        <f t="shared" si="3"/>
        <v>0.7396825396825397</v>
      </c>
      <c r="F74" s="56">
        <f t="shared" si="4"/>
        <v>0.8893129770992366</v>
      </c>
      <c r="G74" s="54">
        <v>26</v>
      </c>
      <c r="H74" s="58">
        <f>SUM(D74-'[2]Septembris'!D74)</f>
        <v>62</v>
      </c>
      <c r="I74" s="56">
        <f t="shared" si="6"/>
        <v>2.3846153846153846</v>
      </c>
    </row>
    <row r="75" spans="1:9" ht="24" customHeight="1">
      <c r="A75" s="93" t="s">
        <v>114</v>
      </c>
      <c r="B75" s="89">
        <f>SUM(B76+B77)</f>
        <v>1125</v>
      </c>
      <c r="C75" s="89">
        <f>SUM(C76+C77)</f>
        <v>1090</v>
      </c>
      <c r="D75" s="89">
        <f>SUM(D76+D77)</f>
        <v>1017</v>
      </c>
      <c r="E75" s="90">
        <f t="shared" si="3"/>
        <v>0.904</v>
      </c>
      <c r="F75" s="90">
        <f t="shared" si="4"/>
        <v>0.9330275229357798</v>
      </c>
      <c r="G75" s="89">
        <f>SUM(G76+G77)</f>
        <v>25</v>
      </c>
      <c r="H75" s="89">
        <f>SUM(H76+H77)</f>
        <v>651</v>
      </c>
      <c r="I75" s="90">
        <f t="shared" si="6"/>
        <v>26.04</v>
      </c>
    </row>
    <row r="76" spans="1:9" ht="12">
      <c r="A76" s="59" t="s">
        <v>90</v>
      </c>
      <c r="B76" s="58">
        <v>1123</v>
      </c>
      <c r="C76" s="58">
        <v>1087</v>
      </c>
      <c r="D76" s="58">
        <v>1015</v>
      </c>
      <c r="E76" s="56">
        <f t="shared" si="3"/>
        <v>0.9038290293855743</v>
      </c>
      <c r="F76" s="56">
        <f t="shared" si="4"/>
        <v>0.9337626494940202</v>
      </c>
      <c r="G76" s="54">
        <v>25</v>
      </c>
      <c r="H76" s="58">
        <f>SUM(D76-'[2]Septembris'!D76)</f>
        <v>651</v>
      </c>
      <c r="I76" s="56">
        <f t="shared" si="6"/>
        <v>26.04</v>
      </c>
    </row>
    <row r="77" spans="1:9" ht="12">
      <c r="A77" s="59" t="s">
        <v>91</v>
      </c>
      <c r="B77" s="58">
        <v>2</v>
      </c>
      <c r="C77" s="58">
        <v>3</v>
      </c>
      <c r="D77" s="58">
        <v>2</v>
      </c>
      <c r="E77" s="56">
        <f t="shared" si="3"/>
        <v>1</v>
      </c>
      <c r="F77" s="56">
        <f t="shared" si="4"/>
        <v>0.6666666666666666</v>
      </c>
      <c r="G77" s="54"/>
      <c r="H77" s="58">
        <f>SUM(D77-'[2]Septembris'!D77)</f>
        <v>0</v>
      </c>
      <c r="I77" s="56">
        <v>0</v>
      </c>
    </row>
    <row r="78" spans="1:9" ht="15.75" customHeight="1">
      <c r="A78" s="88" t="s">
        <v>115</v>
      </c>
      <c r="B78" s="89">
        <f>SUM(B79)</f>
        <v>52</v>
      </c>
      <c r="C78" s="89">
        <f>SUM(C79)</f>
        <v>43</v>
      </c>
      <c r="D78" s="89">
        <f>SUM(D79)</f>
        <v>37</v>
      </c>
      <c r="E78" s="90">
        <f t="shared" si="3"/>
        <v>0.7115384615384616</v>
      </c>
      <c r="F78" s="90">
        <f t="shared" si="4"/>
        <v>0.8604651162790697</v>
      </c>
      <c r="G78" s="89">
        <f>SUM(G79)</f>
        <v>4</v>
      </c>
      <c r="H78" s="89">
        <f>SUM(H79)</f>
        <v>3</v>
      </c>
      <c r="I78" s="90">
        <f aca="true" t="shared" si="7" ref="I78:I91">SUM(H78/G78)</f>
        <v>0.75</v>
      </c>
    </row>
    <row r="79" spans="1:9" ht="12">
      <c r="A79" s="59" t="s">
        <v>90</v>
      </c>
      <c r="B79" s="58">
        <v>52</v>
      </c>
      <c r="C79" s="58">
        <v>43</v>
      </c>
      <c r="D79" s="58">
        <v>37</v>
      </c>
      <c r="E79" s="56">
        <f t="shared" si="3"/>
        <v>0.7115384615384616</v>
      </c>
      <c r="F79" s="56">
        <f t="shared" si="4"/>
        <v>0.8604651162790697</v>
      </c>
      <c r="G79" s="54">
        <v>4</v>
      </c>
      <c r="H79" s="58">
        <f>SUM(D79-'[2]Septembris'!D79)</f>
        <v>3</v>
      </c>
      <c r="I79" s="56">
        <f t="shared" si="7"/>
        <v>0.75</v>
      </c>
    </row>
    <row r="80" spans="1:9" ht="22.5" customHeight="1">
      <c r="A80" s="93" t="s">
        <v>116</v>
      </c>
      <c r="B80" s="89">
        <f>SUM(B81)</f>
        <v>790</v>
      </c>
      <c r="C80" s="89">
        <f>SUM(C81)</f>
        <v>658</v>
      </c>
      <c r="D80" s="89">
        <f>SUM(D81)</f>
        <v>643</v>
      </c>
      <c r="E80" s="90">
        <f t="shared" si="3"/>
        <v>0.8139240506329114</v>
      </c>
      <c r="F80" s="90">
        <f t="shared" si="4"/>
        <v>0.9772036474164134</v>
      </c>
      <c r="G80" s="89">
        <f>SUM(G81)</f>
        <v>66</v>
      </c>
      <c r="H80" s="89">
        <f>SUM(H81)</f>
        <v>50</v>
      </c>
      <c r="I80" s="90">
        <f t="shared" si="7"/>
        <v>0.7575757575757576</v>
      </c>
    </row>
    <row r="81" spans="1:9" ht="12">
      <c r="A81" s="59" t="s">
        <v>90</v>
      </c>
      <c r="B81" s="58">
        <v>790</v>
      </c>
      <c r="C81" s="58">
        <v>658</v>
      </c>
      <c r="D81" s="58">
        <v>643</v>
      </c>
      <c r="E81" s="56">
        <f t="shared" si="3"/>
        <v>0.8139240506329114</v>
      </c>
      <c r="F81" s="56">
        <f t="shared" si="4"/>
        <v>0.9772036474164134</v>
      </c>
      <c r="G81" s="54">
        <v>66</v>
      </c>
      <c r="H81" s="58">
        <f>SUM(D81-'[2]Septembris'!D81)</f>
        <v>50</v>
      </c>
      <c r="I81" s="56">
        <f t="shared" si="7"/>
        <v>0.7575757575757576</v>
      </c>
    </row>
    <row r="82" spans="1:9" ht="12.75">
      <c r="A82" s="91" t="s">
        <v>117</v>
      </c>
      <c r="B82" s="89">
        <f>SUM(B83+B84)</f>
        <v>6474</v>
      </c>
      <c r="C82" s="89">
        <f>SUM(C83+C84)</f>
        <v>5351</v>
      </c>
      <c r="D82" s="89">
        <f>SUM(D83+D84)</f>
        <v>5345</v>
      </c>
      <c r="E82" s="90">
        <f t="shared" si="3"/>
        <v>0.8256101328390485</v>
      </c>
      <c r="F82" s="90">
        <f t="shared" si="4"/>
        <v>0.998878714259017</v>
      </c>
      <c r="G82" s="89">
        <f>SUM(G83+G84)</f>
        <v>578</v>
      </c>
      <c r="H82" s="89">
        <f>SUM(H83+H84)</f>
        <v>579</v>
      </c>
      <c r="I82" s="90">
        <f t="shared" si="7"/>
        <v>1.0017301038062283</v>
      </c>
    </row>
    <row r="83" spans="1:9" ht="12">
      <c r="A83" s="59" t="s">
        <v>90</v>
      </c>
      <c r="B83" s="58">
        <v>6266</v>
      </c>
      <c r="C83" s="58">
        <v>5143</v>
      </c>
      <c r="D83" s="58">
        <v>5137</v>
      </c>
      <c r="E83" s="56">
        <f t="shared" si="3"/>
        <v>0.8198212575805937</v>
      </c>
      <c r="F83" s="56">
        <f t="shared" si="4"/>
        <v>0.9988333657398406</v>
      </c>
      <c r="G83" s="54">
        <v>515</v>
      </c>
      <c r="H83" s="58">
        <f>SUM(D83-'[2]Septembris'!D83)</f>
        <v>515</v>
      </c>
      <c r="I83" s="56">
        <f t="shared" si="7"/>
        <v>1</v>
      </c>
    </row>
    <row r="84" spans="1:9" ht="12">
      <c r="A84" s="59" t="s">
        <v>91</v>
      </c>
      <c r="B84" s="58">
        <v>208</v>
      </c>
      <c r="C84" s="58">
        <v>208</v>
      </c>
      <c r="D84" s="58">
        <v>208</v>
      </c>
      <c r="E84" s="56">
        <f t="shared" si="3"/>
        <v>1</v>
      </c>
      <c r="F84" s="56">
        <f t="shared" si="4"/>
        <v>1</v>
      </c>
      <c r="G84" s="54">
        <v>63</v>
      </c>
      <c r="H84" s="58">
        <f>SUM(D84-'[2]Septembris'!D84)</f>
        <v>64</v>
      </c>
      <c r="I84" s="56">
        <f t="shared" si="7"/>
        <v>1.0158730158730158</v>
      </c>
    </row>
    <row r="85" spans="1:9" ht="24" customHeight="1">
      <c r="A85" s="93" t="s">
        <v>118</v>
      </c>
      <c r="B85" s="89">
        <f>SUM(B86)</f>
        <v>78</v>
      </c>
      <c r="C85" s="89">
        <f>SUM(C86)</f>
        <v>64</v>
      </c>
      <c r="D85" s="89">
        <f>SUM(D86)</f>
        <v>63</v>
      </c>
      <c r="E85" s="90">
        <f t="shared" si="3"/>
        <v>0.8076923076923077</v>
      </c>
      <c r="F85" s="90">
        <f t="shared" si="4"/>
        <v>0.984375</v>
      </c>
      <c r="G85" s="89">
        <f>SUM(G86)</f>
        <v>7</v>
      </c>
      <c r="H85" s="89">
        <f>SUM(H86)</f>
        <v>8</v>
      </c>
      <c r="I85" s="90">
        <f t="shared" si="7"/>
        <v>1.1428571428571428</v>
      </c>
    </row>
    <row r="86" spans="1:9" ht="12">
      <c r="A86" s="59" t="s">
        <v>90</v>
      </c>
      <c r="B86" s="58">
        <v>78</v>
      </c>
      <c r="C86" s="58">
        <v>64</v>
      </c>
      <c r="D86" s="58">
        <v>63</v>
      </c>
      <c r="E86" s="56">
        <f t="shared" si="3"/>
        <v>0.8076923076923077</v>
      </c>
      <c r="F86" s="56">
        <f t="shared" si="4"/>
        <v>0.984375</v>
      </c>
      <c r="G86" s="54">
        <v>7</v>
      </c>
      <c r="H86" s="58">
        <f>SUM(D86-'[2]Septembris'!D86)</f>
        <v>8</v>
      </c>
      <c r="I86" s="56">
        <f t="shared" si="7"/>
        <v>1.1428571428571428</v>
      </c>
    </row>
    <row r="87" spans="1:9" ht="24" customHeight="1">
      <c r="A87" s="93" t="s">
        <v>119</v>
      </c>
      <c r="B87" s="89">
        <f>SUM(B88+B89)</f>
        <v>87556</v>
      </c>
      <c r="C87" s="89">
        <f>SUM(C88+C89)</f>
        <v>72781</v>
      </c>
      <c r="D87" s="89">
        <f>SUM(D88+D89)</f>
        <v>72522</v>
      </c>
      <c r="E87" s="90">
        <f t="shared" si="3"/>
        <v>0.828292749782996</v>
      </c>
      <c r="F87" s="90">
        <f t="shared" si="4"/>
        <v>0.9964413789313145</v>
      </c>
      <c r="G87" s="89">
        <f>SUM(G88+G89)</f>
        <v>7735</v>
      </c>
      <c r="H87" s="89">
        <f>SUM(H88+H89)</f>
        <v>7669</v>
      </c>
      <c r="I87" s="90">
        <f t="shared" si="7"/>
        <v>0.9914673561732386</v>
      </c>
    </row>
    <row r="88" spans="1:9" ht="12">
      <c r="A88" s="59" t="s">
        <v>90</v>
      </c>
      <c r="B88" s="58">
        <v>80712</v>
      </c>
      <c r="C88" s="58">
        <v>66481</v>
      </c>
      <c r="D88" s="58">
        <v>66221</v>
      </c>
      <c r="E88" s="56">
        <f t="shared" si="3"/>
        <v>0.8204604024184756</v>
      </c>
      <c r="F88" s="56">
        <f t="shared" si="4"/>
        <v>0.996089108166243</v>
      </c>
      <c r="G88" s="54">
        <v>7140</v>
      </c>
      <c r="H88" s="58">
        <f>SUM(D88-'[2]Septembris'!D88)</f>
        <v>7057</v>
      </c>
      <c r="I88" s="56">
        <f t="shared" si="7"/>
        <v>0.9883753501400561</v>
      </c>
    </row>
    <row r="89" spans="1:9" ht="12">
      <c r="A89" s="59" t="s">
        <v>91</v>
      </c>
      <c r="B89" s="58">
        <v>6844</v>
      </c>
      <c r="C89" s="58">
        <v>6300</v>
      </c>
      <c r="D89" s="58">
        <v>6301</v>
      </c>
      <c r="E89" s="56">
        <f t="shared" si="3"/>
        <v>0.9206604324956166</v>
      </c>
      <c r="F89" s="56">
        <f t="shared" si="4"/>
        <v>1.0001587301587302</v>
      </c>
      <c r="G89" s="54">
        <v>595</v>
      </c>
      <c r="H89" s="58">
        <f>SUM(D89-'[2]Septembris'!D89)</f>
        <v>612</v>
      </c>
      <c r="I89" s="56">
        <f t="shared" si="7"/>
        <v>1.0285714285714285</v>
      </c>
    </row>
    <row r="90" spans="1:9" ht="23.25" customHeight="1">
      <c r="A90" s="93" t="s">
        <v>120</v>
      </c>
      <c r="B90" s="89">
        <f>SUM(B91)</f>
        <v>6123</v>
      </c>
      <c r="C90" s="89">
        <f>SUM(C91)</f>
        <v>5520</v>
      </c>
      <c r="D90" s="89">
        <f>SUM(D91)</f>
        <v>5520</v>
      </c>
      <c r="E90" s="90">
        <f t="shared" si="3"/>
        <v>0.9015188633023028</v>
      </c>
      <c r="F90" s="90">
        <f t="shared" si="4"/>
        <v>1</v>
      </c>
      <c r="G90" s="89">
        <f>SUM(G91)</f>
        <v>302</v>
      </c>
      <c r="H90" s="89">
        <f>SUM(H91)</f>
        <v>302</v>
      </c>
      <c r="I90" s="90">
        <f t="shared" si="7"/>
        <v>1</v>
      </c>
    </row>
    <row r="91" spans="1:9" ht="12">
      <c r="A91" s="67" t="s">
        <v>90</v>
      </c>
      <c r="B91" s="58">
        <v>6123</v>
      </c>
      <c r="C91" s="58">
        <v>5520</v>
      </c>
      <c r="D91" s="58">
        <v>5520</v>
      </c>
      <c r="E91" s="56">
        <f t="shared" si="3"/>
        <v>0.9015188633023028</v>
      </c>
      <c r="F91" s="56">
        <f t="shared" si="4"/>
        <v>1</v>
      </c>
      <c r="G91" s="54">
        <v>302</v>
      </c>
      <c r="H91" s="58">
        <f>SUM(D91-'[2]Septembris'!D91)</f>
        <v>302</v>
      </c>
      <c r="I91" s="56">
        <f t="shared" si="7"/>
        <v>1</v>
      </c>
    </row>
    <row r="92" spans="1:9" ht="12">
      <c r="A92" s="94"/>
      <c r="B92" s="95"/>
      <c r="C92" s="95"/>
      <c r="D92" s="95"/>
      <c r="E92" s="72"/>
      <c r="F92" s="72"/>
      <c r="G92" s="96"/>
      <c r="H92" s="95"/>
      <c r="I92" s="72"/>
    </row>
    <row r="93" spans="1:9" ht="12">
      <c r="A93" s="94"/>
      <c r="B93" s="95"/>
      <c r="C93" s="95"/>
      <c r="D93" s="95"/>
      <c r="E93" s="72"/>
      <c r="F93" s="72"/>
      <c r="G93" s="96"/>
      <c r="H93" s="95"/>
      <c r="I93" s="72"/>
    </row>
    <row r="94" spans="1:9" ht="12">
      <c r="A94" s="94"/>
      <c r="B94" s="95"/>
      <c r="C94" s="95"/>
      <c r="D94" s="95"/>
      <c r="E94" s="72"/>
      <c r="F94" s="72"/>
      <c r="G94" s="96"/>
      <c r="H94" s="95"/>
      <c r="I94" s="72"/>
    </row>
    <row r="95" spans="1:9" ht="14.25">
      <c r="A95" s="97"/>
      <c r="B95" s="98"/>
      <c r="C95" s="98"/>
      <c r="D95" s="98"/>
      <c r="E95" s="99"/>
      <c r="F95" s="77"/>
      <c r="G95" s="2"/>
      <c r="H95" s="2"/>
      <c r="I95" s="2"/>
    </row>
    <row r="96" spans="1:9" ht="12">
      <c r="A96" s="2" t="s">
        <v>121</v>
      </c>
      <c r="B96" s="100"/>
      <c r="C96" s="33"/>
      <c r="D96" s="33"/>
      <c r="E96" s="101" t="s">
        <v>36</v>
      </c>
      <c r="F96" s="86"/>
      <c r="G96" s="81"/>
      <c r="H96" s="81"/>
      <c r="I96" s="81"/>
    </row>
    <row r="97" spans="1:9" ht="12">
      <c r="A97" s="81"/>
      <c r="B97" s="102"/>
      <c r="C97" s="33"/>
      <c r="D97" s="30"/>
      <c r="E97" s="103"/>
      <c r="F97" s="80"/>
      <c r="G97" s="81"/>
      <c r="H97" s="81"/>
      <c r="I97" s="81"/>
    </row>
    <row r="98" spans="1:9" ht="12">
      <c r="A98" s="81"/>
      <c r="B98" s="102"/>
      <c r="C98" s="33"/>
      <c r="D98" s="30"/>
      <c r="E98" s="103"/>
      <c r="F98" s="80"/>
      <c r="G98" s="81"/>
      <c r="H98" s="81"/>
      <c r="I98" s="81"/>
    </row>
    <row r="99" spans="1:9" ht="12">
      <c r="A99" s="81"/>
      <c r="B99" s="102"/>
      <c r="C99" s="33"/>
      <c r="D99" s="30"/>
      <c r="E99" s="103"/>
      <c r="F99" s="80"/>
      <c r="G99" s="81"/>
      <c r="H99" s="81"/>
      <c r="I99" s="81"/>
    </row>
    <row r="100" spans="1:9" ht="12">
      <c r="A100" s="2"/>
      <c r="B100" s="100"/>
      <c r="C100" s="33"/>
      <c r="D100" s="33"/>
      <c r="E100" s="101"/>
      <c r="F100" s="86"/>
      <c r="G100" s="2"/>
      <c r="H100" s="81"/>
      <c r="I100" s="81"/>
    </row>
    <row r="101" spans="1:9" ht="12">
      <c r="A101" s="2" t="s">
        <v>37</v>
      </c>
      <c r="B101" s="81"/>
      <c r="C101" s="30"/>
      <c r="D101" s="30"/>
      <c r="E101" s="81"/>
      <c r="F101" s="81"/>
      <c r="G101" s="81"/>
      <c r="H101" s="81"/>
      <c r="I101" s="2"/>
    </row>
    <row r="102" spans="1:9" ht="12">
      <c r="A102" s="2" t="s">
        <v>38</v>
      </c>
      <c r="B102" s="81"/>
      <c r="C102" s="30"/>
      <c r="D102" s="30"/>
      <c r="E102" s="81"/>
      <c r="F102" s="81"/>
      <c r="G102" s="81"/>
      <c r="H102" s="81"/>
      <c r="I102" s="2"/>
    </row>
    <row r="103" spans="1:9" ht="12">
      <c r="A103" s="2"/>
      <c r="B103" s="2"/>
      <c r="C103" s="2"/>
      <c r="D103" s="2"/>
      <c r="E103" s="2"/>
      <c r="F103" s="2"/>
      <c r="G103" s="2"/>
      <c r="H103" s="2"/>
      <c r="I103" s="2"/>
    </row>
    <row r="104" spans="7:9" ht="12">
      <c r="G104" s="2"/>
      <c r="H104" s="2"/>
      <c r="I104" s="2"/>
    </row>
    <row r="105" spans="7:9" ht="12">
      <c r="G105" s="2"/>
      <c r="H105" s="2"/>
      <c r="I105" s="2"/>
    </row>
    <row r="106" spans="7:9" ht="12">
      <c r="G106" s="2"/>
      <c r="H106" s="2"/>
      <c r="I106" s="2"/>
    </row>
    <row r="107" spans="7:9" ht="12">
      <c r="G107" s="2"/>
      <c r="H107" s="2"/>
      <c r="I107" s="2"/>
    </row>
    <row r="108" spans="7:9" ht="12">
      <c r="G108" s="2"/>
      <c r="H108" s="2"/>
      <c r="I108" s="2"/>
    </row>
    <row r="109" spans="7:9" ht="12">
      <c r="G109" s="2"/>
      <c r="H109" s="2"/>
      <c r="I109" s="2"/>
    </row>
    <row r="110" spans="7:9" ht="12">
      <c r="G110" s="2"/>
      <c r="H110" s="2"/>
      <c r="I110" s="2"/>
    </row>
    <row r="111" spans="7:9" ht="12">
      <c r="G111" s="2"/>
      <c r="H111" s="2"/>
      <c r="I111" s="2"/>
    </row>
    <row r="112" spans="7:9" ht="12">
      <c r="G112" s="2"/>
      <c r="H112" s="2"/>
      <c r="I112" s="2"/>
    </row>
    <row r="113" spans="7:9" ht="12">
      <c r="G113" s="2"/>
      <c r="H113" s="2"/>
      <c r="I113" s="2"/>
    </row>
  </sheetData>
  <printOptions/>
  <pageMargins left="0.52" right="0.42" top="0.49" bottom="0.49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B18" sqref="B18"/>
    </sheetView>
  </sheetViews>
  <sheetFormatPr defaultColWidth="9.00390625" defaultRowHeight="12"/>
  <cols>
    <col min="1" max="1" width="32.875" style="0" customWidth="1"/>
    <col min="2" max="2" width="10.375" style="0" customWidth="1"/>
    <col min="3" max="3" width="8.375" style="0" customWidth="1"/>
    <col min="4" max="4" width="8.75390625" style="0" customWidth="1"/>
    <col min="5" max="6" width="8.125" style="0" customWidth="1"/>
    <col min="7" max="7" width="8.25390625" style="0" customWidth="1"/>
    <col min="8" max="8" width="9.25390625" style="0" customWidth="1"/>
    <col min="9" max="9" width="10.125" style="0" customWidth="1"/>
  </cols>
  <sheetData>
    <row r="1" spans="1:9" s="5" customFormat="1" ht="12">
      <c r="A1"/>
      <c r="B1"/>
      <c r="C1"/>
      <c r="D1"/>
      <c r="E1"/>
      <c r="F1"/>
      <c r="G1" s="2"/>
      <c r="H1" s="81"/>
      <c r="I1" s="2"/>
    </row>
    <row r="2" spans="1:9" s="5" customFormat="1" ht="12.75">
      <c r="A2"/>
      <c r="B2" s="1"/>
      <c r="C2" s="2"/>
      <c r="D2" s="2"/>
      <c r="E2" s="1"/>
      <c r="F2" s="2"/>
      <c r="G2" s="2"/>
      <c r="H2" s="1"/>
      <c r="I2" s="1"/>
    </row>
    <row r="3" spans="1:9" s="5" customFormat="1" ht="12.75">
      <c r="A3" s="104"/>
      <c r="B3" s="1" t="s">
        <v>122</v>
      </c>
      <c r="C3" s="2"/>
      <c r="D3" s="2"/>
      <c r="E3" s="1"/>
      <c r="F3" s="2"/>
      <c r="G3" s="2"/>
      <c r="H3" s="1"/>
      <c r="I3" s="1" t="s">
        <v>123</v>
      </c>
    </row>
    <row r="4" spans="1:9" s="5" customFormat="1" ht="15.75">
      <c r="A4" s="40" t="s">
        <v>124</v>
      </c>
      <c r="B4" s="2"/>
      <c r="C4" s="2"/>
      <c r="D4" s="2"/>
      <c r="E4" s="2"/>
      <c r="F4" s="2"/>
      <c r="G4" s="2"/>
      <c r="H4" s="2"/>
      <c r="I4" s="2"/>
    </row>
    <row r="5" spans="1:9" s="5" customFormat="1" ht="15.75">
      <c r="A5" s="40" t="s">
        <v>125</v>
      </c>
      <c r="B5" s="2"/>
      <c r="C5" s="2"/>
      <c r="D5" s="2"/>
      <c r="E5" s="2"/>
      <c r="F5" s="2"/>
      <c r="G5" s="2"/>
      <c r="H5" s="2"/>
      <c r="I5" s="2"/>
    </row>
    <row r="6" spans="1:9" s="13" customFormat="1" ht="12.75" customHeight="1">
      <c r="A6" s="40"/>
      <c r="B6" s="2"/>
      <c r="C6" s="2"/>
      <c r="D6" s="2"/>
      <c r="E6" s="2"/>
      <c r="F6" s="2"/>
      <c r="G6" s="2"/>
      <c r="H6" s="2"/>
      <c r="I6" s="2"/>
    </row>
    <row r="7" spans="1:9" s="13" customFormat="1" ht="12.75">
      <c r="A7" s="2"/>
      <c r="B7" s="2"/>
      <c r="C7" s="2"/>
      <c r="D7" s="2"/>
      <c r="E7" s="1"/>
      <c r="F7" s="2"/>
      <c r="G7" s="2"/>
      <c r="H7" s="81"/>
      <c r="I7" s="105" t="s">
        <v>2</v>
      </c>
    </row>
    <row r="8" spans="1:9" s="18" customFormat="1" ht="78.75" customHeight="1">
      <c r="A8" s="45" t="s">
        <v>3</v>
      </c>
      <c r="B8" s="45" t="s">
        <v>43</v>
      </c>
      <c r="C8" s="45" t="s">
        <v>126</v>
      </c>
      <c r="D8" s="45" t="s">
        <v>45</v>
      </c>
      <c r="E8" s="45" t="s">
        <v>127</v>
      </c>
      <c r="F8" s="45" t="s">
        <v>128</v>
      </c>
      <c r="G8" s="45" t="s">
        <v>129</v>
      </c>
      <c r="H8" s="45" t="s">
        <v>48</v>
      </c>
      <c r="I8" s="45" t="s">
        <v>130</v>
      </c>
    </row>
    <row r="9" spans="1:9" s="18" customFormat="1" ht="12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</row>
    <row r="10" spans="1:9" s="18" customFormat="1" ht="20.25" customHeight="1">
      <c r="A10" s="106" t="s">
        <v>131</v>
      </c>
      <c r="B10" s="50">
        <f>SUM(B11+B28+B31)</f>
        <v>745999</v>
      </c>
      <c r="C10" s="50">
        <f>SUM(C11+C28+C31)</f>
        <v>568953</v>
      </c>
      <c r="D10" s="50">
        <f>SUM(D11+D28+D31)</f>
        <v>529131</v>
      </c>
      <c r="E10" s="107">
        <f>SUM(D10/B10)</f>
        <v>0.7092918355118438</v>
      </c>
      <c r="F10" s="108" t="s">
        <v>132</v>
      </c>
      <c r="G10" s="50">
        <f>SUM(G11+G28+G31)</f>
        <v>61827</v>
      </c>
      <c r="H10" s="50">
        <f>SUM(H11+H28+H31)</f>
        <v>59573</v>
      </c>
      <c r="I10" s="108" t="s">
        <v>132</v>
      </c>
    </row>
    <row r="11" spans="1:9" s="18" customFormat="1" ht="17.25" customHeight="1">
      <c r="A11" s="49" t="s">
        <v>133</v>
      </c>
      <c r="B11" s="61">
        <f>SUM(B12+B16+B19+B27)</f>
        <v>618461</v>
      </c>
      <c r="C11" s="61">
        <f>SUM(C12+C16+C19+C27)</f>
        <v>514716</v>
      </c>
      <c r="D11" s="61">
        <f>SUM(D12+D16+D19+D27)</f>
        <v>471731</v>
      </c>
      <c r="E11" s="107">
        <f>SUM(D11/B11)</f>
        <v>0.7627497934388748</v>
      </c>
      <c r="F11" s="51">
        <f>SUM(D11/C11)</f>
        <v>0.9164879273230286</v>
      </c>
      <c r="G11" s="61">
        <f>SUM(G12+G16+G19+G27)</f>
        <v>56248</v>
      </c>
      <c r="H11" s="61">
        <f>SUM(H12+H16+H19+H27)</f>
        <v>51527</v>
      </c>
      <c r="I11" s="51">
        <f>SUM(H11/G11)</f>
        <v>0.916068126866733</v>
      </c>
    </row>
    <row r="12" spans="1:9" s="18" customFormat="1" ht="15" customHeight="1">
      <c r="A12" s="59" t="s">
        <v>134</v>
      </c>
      <c r="B12" s="58">
        <v>316773</v>
      </c>
      <c r="C12" s="58">
        <v>265721</v>
      </c>
      <c r="D12" s="58">
        <f>SUM(D13+D14+D15)</f>
        <v>248710</v>
      </c>
      <c r="E12" s="109">
        <f>SUM(D12/B12)</f>
        <v>0.7851363594750815</v>
      </c>
      <c r="F12" s="56">
        <f>SUM(D12/C12)</f>
        <v>0.9359817251929655</v>
      </c>
      <c r="G12" s="58">
        <v>27277</v>
      </c>
      <c r="H12" s="58">
        <f>SUM(D12-'[3]Septembris'!D12)</f>
        <v>26942</v>
      </c>
      <c r="I12" s="56">
        <f>SUM(H12/G12)</f>
        <v>0.9877185907541152</v>
      </c>
    </row>
    <row r="13" spans="1:9" s="18" customFormat="1" ht="12">
      <c r="A13" s="54" t="s">
        <v>135</v>
      </c>
      <c r="B13" s="58">
        <v>144992</v>
      </c>
      <c r="C13" s="58">
        <v>120780</v>
      </c>
      <c r="D13" s="58">
        <v>113409</v>
      </c>
      <c r="E13" s="109">
        <f>SUM(D13/B13)</f>
        <v>0.7821741889207681</v>
      </c>
      <c r="F13" s="56">
        <f>SUM(D13/C13)</f>
        <v>0.9389716840536513</v>
      </c>
      <c r="G13" s="58">
        <v>12741</v>
      </c>
      <c r="H13" s="58">
        <f>SUM(D13-'[3]Septembris'!D13)</f>
        <v>12333</v>
      </c>
      <c r="I13" s="56">
        <f>SUM(H13/G13)</f>
        <v>0.9679773958088063</v>
      </c>
    </row>
    <row r="14" spans="1:9" s="18" customFormat="1" ht="22.5">
      <c r="A14" s="67" t="s">
        <v>136</v>
      </c>
      <c r="B14" s="58"/>
      <c r="C14" s="58"/>
      <c r="D14" s="58">
        <v>31360</v>
      </c>
      <c r="E14" s="109"/>
      <c r="F14" s="56"/>
      <c r="G14" s="58"/>
      <c r="H14" s="58">
        <f>SUM(D14-'[3]Septembris'!D14)</f>
        <v>3327</v>
      </c>
      <c r="I14" s="56"/>
    </row>
    <row r="15" spans="1:9" s="18" customFormat="1" ht="22.5">
      <c r="A15" s="67" t="s">
        <v>137</v>
      </c>
      <c r="B15" s="58"/>
      <c r="C15" s="58"/>
      <c r="D15" s="58">
        <v>103941</v>
      </c>
      <c r="E15" s="109"/>
      <c r="F15" s="56"/>
      <c r="G15" s="58"/>
      <c r="H15" s="58">
        <f>SUM(D15-'[3]Septembris'!D15)</f>
        <v>11282</v>
      </c>
      <c r="I15" s="56"/>
    </row>
    <row r="16" spans="1:9" s="18" customFormat="1" ht="19.5" customHeight="1">
      <c r="A16" s="67" t="s">
        <v>138</v>
      </c>
      <c r="B16" s="58">
        <v>45601</v>
      </c>
      <c r="C16" s="58">
        <v>37770</v>
      </c>
      <c r="D16" s="58">
        <f>SUM(D17+D18)</f>
        <v>21403</v>
      </c>
      <c r="E16" s="109">
        <f>SUM(D16/B16)</f>
        <v>0.4693537422424947</v>
      </c>
      <c r="F16" s="56">
        <f>SUM(D16/C16)</f>
        <v>0.5666666666666667</v>
      </c>
      <c r="G16" s="58">
        <v>6305</v>
      </c>
      <c r="H16" s="58">
        <f>SUM(D16-'[3]Septembris'!D16)</f>
        <v>3512</v>
      </c>
      <c r="I16" s="56">
        <f>SUM(H16/G16)</f>
        <v>0.5570182394924663</v>
      </c>
    </row>
    <row r="17" spans="1:9" s="18" customFormat="1" ht="21.75" customHeight="1">
      <c r="A17" s="67" t="s">
        <v>139</v>
      </c>
      <c r="B17" s="58"/>
      <c r="C17" s="58"/>
      <c r="D17" s="58">
        <v>11252</v>
      </c>
      <c r="E17" s="109"/>
      <c r="F17" s="56"/>
      <c r="G17" s="58"/>
      <c r="H17" s="58">
        <f>SUM(D17-'[3]Septembris'!D17)</f>
        <v>2297</v>
      </c>
      <c r="I17" s="56"/>
    </row>
    <row r="18" spans="1:9" s="18" customFormat="1" ht="22.5">
      <c r="A18" s="67" t="s">
        <v>140</v>
      </c>
      <c r="B18" s="58"/>
      <c r="C18" s="58"/>
      <c r="D18" s="58">
        <v>10151</v>
      </c>
      <c r="E18" s="109"/>
      <c r="F18" s="56"/>
      <c r="G18" s="58"/>
      <c r="H18" s="58">
        <f>SUM(D18-'[3]Septembris'!D18)</f>
        <v>1215</v>
      </c>
      <c r="I18" s="56"/>
    </row>
    <row r="19" spans="1:9" s="18" customFormat="1" ht="14.25" customHeight="1">
      <c r="A19" s="54" t="s">
        <v>141</v>
      </c>
      <c r="B19" s="58">
        <v>245661</v>
      </c>
      <c r="C19" s="58">
        <v>202450</v>
      </c>
      <c r="D19" s="58">
        <f>SUM(D20+D21+D22+D23+D24+D25+D26)</f>
        <v>197728</v>
      </c>
      <c r="E19" s="109">
        <f>SUM(D19/B19)</f>
        <v>0.8048815237257847</v>
      </c>
      <c r="F19" s="56">
        <f>SUM(D19/C19)</f>
        <v>0.9766757224005927</v>
      </c>
      <c r="G19" s="58">
        <v>21481</v>
      </c>
      <c r="H19" s="58">
        <f>SUM(D19-'[3]Septembris'!D19)</f>
        <v>20672</v>
      </c>
      <c r="I19" s="56">
        <f>SUM(H19/G19)</f>
        <v>0.9623388110423164</v>
      </c>
    </row>
    <row r="20" spans="1:9" s="18" customFormat="1" ht="14.25" customHeight="1">
      <c r="A20" s="54" t="s">
        <v>142</v>
      </c>
      <c r="B20" s="58"/>
      <c r="C20" s="58"/>
      <c r="D20" s="58">
        <v>13500</v>
      </c>
      <c r="E20" s="109"/>
      <c r="F20" s="56"/>
      <c r="G20" s="58"/>
      <c r="H20" s="58">
        <f>SUM(D20-'[3]Septembris'!D20)</f>
        <v>1429</v>
      </c>
      <c r="I20" s="56"/>
    </row>
    <row r="21" spans="1:9" s="18" customFormat="1" ht="22.5">
      <c r="A21" s="67" t="s">
        <v>143</v>
      </c>
      <c r="B21" s="58"/>
      <c r="C21" s="58"/>
      <c r="D21" s="58">
        <v>66221</v>
      </c>
      <c r="E21" s="109"/>
      <c r="F21" s="56"/>
      <c r="G21" s="58"/>
      <c r="H21" s="58">
        <f>SUM(D21-'[3]Septembris'!D21)</f>
        <v>7057</v>
      </c>
      <c r="I21" s="56"/>
    </row>
    <row r="22" spans="1:9" s="18" customFormat="1" ht="22.5">
      <c r="A22" s="67" t="s">
        <v>144</v>
      </c>
      <c r="B22" s="58"/>
      <c r="C22" s="58"/>
      <c r="D22" s="58">
        <v>5620</v>
      </c>
      <c r="E22" s="109"/>
      <c r="F22" s="56"/>
      <c r="G22" s="58"/>
      <c r="H22" s="58">
        <f>SUM(D22-'[3]Septembris'!D22)</f>
        <v>202</v>
      </c>
      <c r="I22" s="56"/>
    </row>
    <row r="23" spans="1:9" s="18" customFormat="1" ht="22.5">
      <c r="A23" s="67" t="s">
        <v>145</v>
      </c>
      <c r="B23" s="58"/>
      <c r="C23" s="58"/>
      <c r="D23" s="58">
        <v>35402</v>
      </c>
      <c r="E23" s="109"/>
      <c r="F23" s="56"/>
      <c r="G23" s="58"/>
      <c r="H23" s="58">
        <f>SUM(D23-'[3]Septembris'!D23)</f>
        <v>4080</v>
      </c>
      <c r="I23" s="56"/>
    </row>
    <row r="24" spans="1:9" s="18" customFormat="1" ht="22.5">
      <c r="A24" s="67" t="s">
        <v>146</v>
      </c>
      <c r="B24" s="58"/>
      <c r="C24" s="58"/>
      <c r="D24" s="58">
        <v>17155</v>
      </c>
      <c r="E24" s="109"/>
      <c r="F24" s="56"/>
      <c r="G24" s="58"/>
      <c r="H24" s="58">
        <f>SUM(D24-'[3]Septembris'!D24)</f>
        <v>1624</v>
      </c>
      <c r="I24" s="56"/>
    </row>
    <row r="25" spans="1:9" s="5" customFormat="1" ht="12">
      <c r="A25" s="67" t="s">
        <v>147</v>
      </c>
      <c r="B25" s="58"/>
      <c r="C25" s="58"/>
      <c r="D25" s="58">
        <v>57078</v>
      </c>
      <c r="E25" s="109"/>
      <c r="F25" s="56"/>
      <c r="G25" s="58"/>
      <c r="H25" s="58">
        <f>SUM(D25-'[3]Septembris'!D25)</f>
        <v>6123</v>
      </c>
      <c r="I25" s="56"/>
    </row>
    <row r="26" spans="1:9" s="5" customFormat="1" ht="22.5">
      <c r="A26" s="67" t="s">
        <v>148</v>
      </c>
      <c r="B26" s="58">
        <v>3129</v>
      </c>
      <c r="C26" s="58">
        <v>3117</v>
      </c>
      <c r="D26" s="58">
        <v>2752</v>
      </c>
      <c r="E26" s="109">
        <f>SUM(D26/B26)</f>
        <v>0.879514221796101</v>
      </c>
      <c r="F26" s="56">
        <f>SUM(D26/C26)</f>
        <v>0.8829002245749118</v>
      </c>
      <c r="G26" s="58">
        <v>305</v>
      </c>
      <c r="H26" s="58">
        <f>SUM(D26-'[3]Septembris'!D26)</f>
        <v>157</v>
      </c>
      <c r="I26" s="56">
        <f>SUM(H26/G26)</f>
        <v>0.5147540983606558</v>
      </c>
    </row>
    <row r="27" spans="1:9" s="5" customFormat="1" ht="12">
      <c r="A27" s="67" t="s">
        <v>149</v>
      </c>
      <c r="B27" s="58">
        <v>10426</v>
      </c>
      <c r="C27" s="58">
        <v>8775</v>
      </c>
      <c r="D27" s="58">
        <v>3890</v>
      </c>
      <c r="E27" s="109">
        <f>SUM(D27/B27)</f>
        <v>0.37310569729522347</v>
      </c>
      <c r="F27" s="56">
        <f>SUM(D27/C27)</f>
        <v>0.4433048433048433</v>
      </c>
      <c r="G27" s="58">
        <v>1185</v>
      </c>
      <c r="H27" s="58">
        <f>SUM(D27-'[3]Septembris'!D27)</f>
        <v>401</v>
      </c>
      <c r="I27" s="56">
        <f>SUM(H27/G27)</f>
        <v>0.33839662447257385</v>
      </c>
    </row>
    <row r="28" spans="1:9" s="5" customFormat="1" ht="17.25" customHeight="1">
      <c r="A28" s="27" t="s">
        <v>150</v>
      </c>
      <c r="B28" s="61">
        <v>60832</v>
      </c>
      <c r="C28" s="61">
        <v>54237</v>
      </c>
      <c r="D28" s="61">
        <f>SUM(D29+D30)</f>
        <v>46295</v>
      </c>
      <c r="E28" s="107">
        <f>SUM(D28/B28)</f>
        <v>0.7610303787480274</v>
      </c>
      <c r="F28" s="51">
        <f>SUM(D28/C28)</f>
        <v>0.853568597083172</v>
      </c>
      <c r="G28" s="61">
        <v>5579</v>
      </c>
      <c r="H28" s="61">
        <f>SUM(D28-'[3]Septembris'!D28)</f>
        <v>4865</v>
      </c>
      <c r="I28" s="51">
        <f>SUM(H28/G28)</f>
        <v>0.8720200752823086</v>
      </c>
    </row>
    <row r="29" spans="1:9" s="5" customFormat="1" ht="22.5">
      <c r="A29" s="68" t="s">
        <v>151</v>
      </c>
      <c r="B29" s="58"/>
      <c r="C29" s="58"/>
      <c r="D29" s="58">
        <v>12120</v>
      </c>
      <c r="E29" s="109"/>
      <c r="F29" s="56"/>
      <c r="G29" s="58"/>
      <c r="H29" s="58">
        <f>SUM(D29-'[3]Septembris'!D29)</f>
        <v>1524</v>
      </c>
      <c r="I29" s="56"/>
    </row>
    <row r="30" spans="1:9" s="5" customFormat="1" ht="12">
      <c r="A30" s="67" t="s">
        <v>152</v>
      </c>
      <c r="B30" s="58">
        <v>44331</v>
      </c>
      <c r="C30" s="58">
        <v>39367</v>
      </c>
      <c r="D30" s="58">
        <v>34175</v>
      </c>
      <c r="E30" s="109">
        <f>SUM(D30/B30)</f>
        <v>0.7709052356139044</v>
      </c>
      <c r="F30" s="56">
        <f>SUM(D30/C30)</f>
        <v>0.8681128864277187</v>
      </c>
      <c r="G30" s="58">
        <v>4127</v>
      </c>
      <c r="H30" s="58">
        <f>SUM(D30-'[3]Septembris'!D30)</f>
        <v>3341</v>
      </c>
      <c r="I30" s="56">
        <f>SUM(H30/G30)</f>
        <v>0.8095468863581294</v>
      </c>
    </row>
    <row r="31" spans="1:9" s="5" customFormat="1" ht="28.5" customHeight="1">
      <c r="A31" s="110" t="s">
        <v>153</v>
      </c>
      <c r="B31" s="61">
        <f>SUM(B32-B33)</f>
        <v>66706</v>
      </c>
      <c r="C31" s="61"/>
      <c r="D31" s="61">
        <f>SUM(D32-D33)</f>
        <v>11105</v>
      </c>
      <c r="E31" s="107">
        <f>SUM(D31/B31)</f>
        <v>0.16647677870056665</v>
      </c>
      <c r="F31" s="51"/>
      <c r="G31" s="61"/>
      <c r="H31" s="61">
        <f>SUM(H32-H33)</f>
        <v>3181</v>
      </c>
      <c r="I31" s="51"/>
    </row>
    <row r="32" spans="1:9" s="5" customFormat="1" ht="12">
      <c r="A32" s="54" t="s">
        <v>154</v>
      </c>
      <c r="B32" s="58">
        <v>91006</v>
      </c>
      <c r="C32" s="58"/>
      <c r="D32" s="30">
        <v>32457</v>
      </c>
      <c r="E32" s="109">
        <f>SUM(D32/B32)</f>
        <v>0.35664681449574753</v>
      </c>
      <c r="F32" s="56"/>
      <c r="G32" s="58"/>
      <c r="H32" s="58">
        <f>SUM(D32-'[3]Septembris'!D32)</f>
        <v>4603</v>
      </c>
      <c r="I32" s="56"/>
    </row>
    <row r="33" spans="1:9" s="5" customFormat="1" ht="12">
      <c r="A33" s="62" t="s">
        <v>155</v>
      </c>
      <c r="B33" s="58">
        <v>24300</v>
      </c>
      <c r="C33" s="58"/>
      <c r="D33" s="58">
        <v>21352</v>
      </c>
      <c r="E33" s="109">
        <f>SUM(D33/B33)</f>
        <v>0.8786831275720165</v>
      </c>
      <c r="F33" s="56"/>
      <c r="G33" s="58"/>
      <c r="H33" s="58">
        <f>SUM(D33-'[3]Septembris'!D33)</f>
        <v>1422</v>
      </c>
      <c r="I33" s="56"/>
    </row>
    <row r="34" spans="1:9" s="5" customFormat="1" ht="12.75">
      <c r="A34" s="81" t="s">
        <v>156</v>
      </c>
      <c r="B34" s="85"/>
      <c r="C34" s="85"/>
      <c r="D34" s="85"/>
      <c r="E34" s="111"/>
      <c r="F34" s="86"/>
      <c r="G34" s="2"/>
      <c r="H34" s="2"/>
      <c r="I34" s="2"/>
    </row>
    <row r="35" spans="1:9" s="5" customFormat="1" ht="12.75">
      <c r="A35" s="81"/>
      <c r="B35" s="85"/>
      <c r="C35" s="85"/>
      <c r="D35" s="85"/>
      <c r="E35" s="111"/>
      <c r="F35" s="86"/>
      <c r="G35" s="2"/>
      <c r="H35" s="2"/>
      <c r="I35" s="2"/>
    </row>
    <row r="36" spans="1:9" s="5" customFormat="1" ht="12.75">
      <c r="A36" s="81"/>
      <c r="B36" s="85"/>
      <c r="C36" s="85"/>
      <c r="D36" s="85"/>
      <c r="E36" s="111"/>
      <c r="F36" s="86"/>
      <c r="G36" s="2"/>
      <c r="H36" s="2"/>
      <c r="I36" s="2"/>
    </row>
    <row r="37" spans="1:9" s="5" customFormat="1" ht="12.75">
      <c r="A37" s="81"/>
      <c r="B37" s="85"/>
      <c r="C37" s="85"/>
      <c r="D37" s="85"/>
      <c r="E37" s="111"/>
      <c r="F37" s="86"/>
      <c r="G37" s="2"/>
      <c r="H37" s="2"/>
      <c r="I37" s="2"/>
    </row>
    <row r="38" spans="1:9" s="5" customFormat="1" ht="12.75">
      <c r="A38" s="81"/>
      <c r="B38" s="85"/>
      <c r="C38" s="85"/>
      <c r="D38" s="85"/>
      <c r="E38" s="111"/>
      <c r="F38" s="86"/>
      <c r="G38" s="2"/>
      <c r="H38" s="2"/>
      <c r="I38" s="2"/>
    </row>
    <row r="39" spans="1:9" s="5" customFormat="1" ht="14.25">
      <c r="A39" s="38"/>
      <c r="B39" s="85"/>
      <c r="C39" s="85"/>
      <c r="D39" s="85"/>
      <c r="E39" s="112"/>
      <c r="F39" s="86"/>
      <c r="G39" s="2"/>
      <c r="H39" s="2"/>
      <c r="I39" s="2"/>
    </row>
    <row r="40" spans="1:9" s="5" customFormat="1" ht="12">
      <c r="A40" s="2" t="s">
        <v>78</v>
      </c>
      <c r="B40" s="33"/>
      <c r="C40" s="33"/>
      <c r="D40" s="33"/>
      <c r="E40" s="101" t="s">
        <v>36</v>
      </c>
      <c r="F40" s="80"/>
      <c r="G40" s="81"/>
      <c r="H40" s="81"/>
      <c r="I40" s="81"/>
    </row>
    <row r="41" spans="1:9" s="5" customFormat="1" ht="12">
      <c r="A41" s="81"/>
      <c r="B41" s="33"/>
      <c r="C41" s="100"/>
      <c r="D41" s="30"/>
      <c r="E41" s="81"/>
      <c r="F41" s="80"/>
      <c r="G41" s="81"/>
      <c r="H41" s="81"/>
      <c r="I41" s="81"/>
    </row>
    <row r="42" spans="1:9" s="5" customFormat="1" ht="12">
      <c r="A42" s="81"/>
      <c r="B42" s="33"/>
      <c r="C42" s="100"/>
      <c r="D42" s="30"/>
      <c r="E42" s="81"/>
      <c r="F42" s="80"/>
      <c r="G42" s="81"/>
      <c r="H42" s="81"/>
      <c r="I42" s="81"/>
    </row>
    <row r="43" spans="1:9" s="5" customFormat="1" ht="12">
      <c r="A43" s="81"/>
      <c r="B43" s="33"/>
      <c r="C43" s="100"/>
      <c r="D43" s="30"/>
      <c r="E43" s="81"/>
      <c r="F43" s="80"/>
      <c r="G43" s="81"/>
      <c r="H43" s="81"/>
      <c r="I43" s="81"/>
    </row>
    <row r="44" spans="1:9" s="5" customFormat="1" ht="12">
      <c r="A44" s="2"/>
      <c r="B44" s="33"/>
      <c r="C44" s="100"/>
      <c r="D44" s="33"/>
      <c r="E44" s="2"/>
      <c r="F44" s="113"/>
      <c r="G44" s="81"/>
      <c r="H44" s="81"/>
      <c r="I44" s="81"/>
    </row>
    <row r="45" spans="1:9" s="5" customFormat="1" ht="12">
      <c r="A45" s="81"/>
      <c r="B45" s="33"/>
      <c r="C45" s="100"/>
      <c r="D45" s="81"/>
      <c r="E45" s="81"/>
      <c r="F45" s="81"/>
      <c r="G45" s="81"/>
      <c r="H45" s="81"/>
      <c r="I45" s="81"/>
    </row>
    <row r="46" spans="1:9" s="5" customFormat="1" ht="12">
      <c r="A46" s="2" t="s">
        <v>37</v>
      </c>
      <c r="B46" s="81"/>
      <c r="C46" s="81"/>
      <c r="D46" s="81"/>
      <c r="E46" s="81"/>
      <c r="F46" s="81"/>
      <c r="G46" s="81"/>
      <c r="H46" s="81"/>
      <c r="I46" s="81"/>
    </row>
    <row r="47" spans="1:9" s="5" customFormat="1" ht="12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spans="1:9" s="5" customFormat="1" ht="12">
      <c r="A48" s="2"/>
      <c r="B48" s="2"/>
      <c r="C48" s="2"/>
      <c r="D48" s="2"/>
      <c r="E48" s="2"/>
      <c r="F48" s="2"/>
      <c r="G48" s="2"/>
      <c r="H48" s="2"/>
      <c r="I48" s="2"/>
    </row>
    <row r="49" spans="1:9" s="5" customFormat="1" ht="12">
      <c r="A49" s="2"/>
      <c r="B49" s="2"/>
      <c r="C49" s="2"/>
      <c r="D49" s="2"/>
      <c r="E49" s="2"/>
      <c r="F49" s="2"/>
      <c r="G49" s="2"/>
      <c r="H49" s="2"/>
      <c r="I49" s="2"/>
    </row>
    <row r="50" spans="1:9" s="5" customFormat="1" ht="12">
      <c r="A50" s="2"/>
      <c r="B50" s="2"/>
      <c r="C50" s="2"/>
      <c r="D50" s="2"/>
      <c r="E50" s="2"/>
      <c r="F50" s="2"/>
      <c r="G50" s="2"/>
      <c r="H50" s="2"/>
      <c r="I50" s="2"/>
    </row>
    <row r="51" spans="1:9" s="5" customFormat="1" ht="12">
      <c r="A51" s="114"/>
      <c r="B51" s="114"/>
      <c r="C51" s="114"/>
      <c r="D51" s="114"/>
      <c r="E51" s="114"/>
      <c r="F51" s="114"/>
      <c r="G51" s="2"/>
      <c r="H51" s="2"/>
      <c r="I51" s="2"/>
    </row>
    <row r="52" spans="1:9" s="5" customFormat="1" ht="12">
      <c r="A52" s="114"/>
      <c r="B52" s="114"/>
      <c r="C52" s="114"/>
      <c r="D52" s="114"/>
      <c r="E52" s="114"/>
      <c r="F52" s="114"/>
      <c r="G52" s="2"/>
      <c r="H52" s="2"/>
      <c r="I52" s="2"/>
    </row>
    <row r="53" spans="1:9" s="5" customFormat="1" ht="12">
      <c r="A53"/>
      <c r="B53"/>
      <c r="C53"/>
      <c r="D53"/>
      <c r="E53"/>
      <c r="F53"/>
      <c r="G53" s="2"/>
      <c r="H53" s="2"/>
      <c r="I53" s="2"/>
    </row>
    <row r="54" spans="1:9" s="5" customFormat="1" ht="12">
      <c r="A54" s="2"/>
      <c r="B54" s="2"/>
      <c r="C54" s="2"/>
      <c r="D54" s="2"/>
      <c r="E54" s="2"/>
      <c r="F54" s="2"/>
      <c r="G54"/>
      <c r="H54"/>
      <c r="I54"/>
    </row>
    <row r="55" spans="1:9" s="5" customFormat="1" ht="12">
      <c r="A55" s="2"/>
      <c r="B55" s="2"/>
      <c r="C55" s="2"/>
      <c r="D55" s="2"/>
      <c r="E55" s="2"/>
      <c r="F55" s="2"/>
      <c r="G55"/>
      <c r="H55"/>
      <c r="I55"/>
    </row>
    <row r="56" spans="1:9" s="5" customFormat="1" ht="12">
      <c r="A56" s="2"/>
      <c r="B56" s="2"/>
      <c r="C56" s="2"/>
      <c r="D56" s="2"/>
      <c r="E56" s="2"/>
      <c r="F56" s="2"/>
      <c r="G56"/>
      <c r="H56"/>
      <c r="I56"/>
    </row>
    <row r="57" spans="1:9" s="5" customFormat="1" ht="12">
      <c r="A57" s="2"/>
      <c r="B57" s="2"/>
      <c r="C57" s="2"/>
      <c r="D57" s="2"/>
      <c r="E57" s="2"/>
      <c r="F57" s="2"/>
      <c r="G57"/>
      <c r="H57"/>
      <c r="I57"/>
    </row>
    <row r="58" spans="1:9" s="5" customFormat="1" ht="12">
      <c r="A58" s="2"/>
      <c r="B58" s="2"/>
      <c r="C58" s="2"/>
      <c r="D58" s="2"/>
      <c r="E58" s="2"/>
      <c r="F58" s="2"/>
      <c r="G58"/>
      <c r="H58"/>
      <c r="I58"/>
    </row>
    <row r="59" spans="1:9" s="5" customFormat="1" ht="12">
      <c r="A59" s="2"/>
      <c r="B59" s="2"/>
      <c r="C59" s="2"/>
      <c r="D59" s="2"/>
      <c r="E59" s="2"/>
      <c r="F59" s="2"/>
      <c r="G59"/>
      <c r="H59"/>
      <c r="I59"/>
    </row>
    <row r="60" spans="1:9" s="5" customFormat="1" ht="12">
      <c r="A60" s="2"/>
      <c r="B60" s="2"/>
      <c r="C60" s="2"/>
      <c r="D60" s="2"/>
      <c r="E60" s="2"/>
      <c r="F60" s="2"/>
      <c r="G60"/>
      <c r="H60"/>
      <c r="I60"/>
    </row>
    <row r="61" spans="1:6" s="5" customFormat="1" ht="12">
      <c r="A61"/>
      <c r="B61"/>
      <c r="C61"/>
      <c r="D61"/>
      <c r="E61"/>
      <c r="F61"/>
    </row>
    <row r="62" spans="1:6" s="5" customFormat="1" ht="12">
      <c r="A62"/>
      <c r="B62"/>
      <c r="C62"/>
      <c r="D62"/>
      <c r="E62"/>
      <c r="F62"/>
    </row>
    <row r="63" spans="1:6" s="5" customFormat="1" ht="12">
      <c r="A63"/>
      <c r="B63"/>
      <c r="C63"/>
      <c r="D63"/>
      <c r="E63"/>
      <c r="F63"/>
    </row>
    <row r="64" spans="1:6" s="5" customFormat="1" ht="12">
      <c r="A64"/>
      <c r="B64"/>
      <c r="C64"/>
      <c r="D64"/>
      <c r="E64"/>
      <c r="F64"/>
    </row>
    <row r="65" spans="1:6" s="5" customFormat="1" ht="12">
      <c r="A65"/>
      <c r="B65"/>
      <c r="C65"/>
      <c r="D65"/>
      <c r="E65"/>
      <c r="F65"/>
    </row>
    <row r="66" spans="1:6" s="5" customFormat="1" ht="12">
      <c r="A66"/>
      <c r="B66"/>
      <c r="C66"/>
      <c r="D66"/>
      <c r="E66"/>
      <c r="F66"/>
    </row>
    <row r="67" spans="1:6" s="5" customFormat="1" ht="12">
      <c r="A67"/>
      <c r="B67"/>
      <c r="C67"/>
      <c r="D67"/>
      <c r="E67"/>
      <c r="F67"/>
    </row>
    <row r="68" spans="1:6" s="5" customFormat="1" ht="12">
      <c r="A68"/>
      <c r="B68"/>
      <c r="C68"/>
      <c r="D68"/>
      <c r="E68"/>
      <c r="F68"/>
    </row>
    <row r="69" spans="1:6" s="5" customFormat="1" ht="12">
      <c r="A69"/>
      <c r="B69"/>
      <c r="C69"/>
      <c r="D69"/>
      <c r="E69"/>
      <c r="F69"/>
    </row>
    <row r="70" spans="1:6" s="5" customFormat="1" ht="12">
      <c r="A70"/>
      <c r="B70"/>
      <c r="C70"/>
      <c r="D70"/>
      <c r="E70"/>
      <c r="F70"/>
    </row>
    <row r="71" spans="1:6" s="5" customFormat="1" ht="12">
      <c r="A71"/>
      <c r="B71"/>
      <c r="C71"/>
      <c r="D71"/>
      <c r="E71"/>
      <c r="F71"/>
    </row>
    <row r="72" spans="1:6" s="5" customFormat="1" ht="12">
      <c r="A72"/>
      <c r="B72"/>
      <c r="C72"/>
      <c r="D72"/>
      <c r="E72"/>
      <c r="F72"/>
    </row>
    <row r="73" spans="1:6" s="5" customFormat="1" ht="12">
      <c r="A73"/>
      <c r="B73"/>
      <c r="C73"/>
      <c r="D73"/>
      <c r="E73"/>
      <c r="F73"/>
    </row>
    <row r="74" spans="1:6" s="5" customFormat="1" ht="12">
      <c r="A74"/>
      <c r="B74"/>
      <c r="C74"/>
      <c r="D74"/>
      <c r="E74"/>
      <c r="F74"/>
    </row>
    <row r="75" spans="1:6" s="5" customFormat="1" ht="12">
      <c r="A75"/>
      <c r="B75"/>
      <c r="C75"/>
      <c r="D75"/>
      <c r="E75"/>
      <c r="F75"/>
    </row>
    <row r="76" spans="1:6" s="5" customFormat="1" ht="12">
      <c r="A76"/>
      <c r="B76"/>
      <c r="C76"/>
      <c r="D76"/>
      <c r="E76"/>
      <c r="F76"/>
    </row>
    <row r="77" spans="1:6" s="5" customFormat="1" ht="12">
      <c r="A77"/>
      <c r="B77"/>
      <c r="C77"/>
      <c r="D77"/>
      <c r="E77"/>
      <c r="F77"/>
    </row>
    <row r="78" spans="1:6" s="5" customFormat="1" ht="12">
      <c r="A78"/>
      <c r="B78"/>
      <c r="C78"/>
      <c r="D78"/>
      <c r="E78"/>
      <c r="F78"/>
    </row>
    <row r="79" spans="1:6" s="5" customFormat="1" ht="12">
      <c r="A79"/>
      <c r="B79"/>
      <c r="C79"/>
      <c r="D79"/>
      <c r="E79"/>
      <c r="F79"/>
    </row>
    <row r="80" spans="1:6" s="5" customFormat="1" ht="12">
      <c r="A80"/>
      <c r="B80"/>
      <c r="C80"/>
      <c r="D80"/>
      <c r="E80"/>
      <c r="F80"/>
    </row>
    <row r="81" spans="1:6" s="5" customFormat="1" ht="12">
      <c r="A81"/>
      <c r="B81"/>
      <c r="C81"/>
      <c r="D81"/>
      <c r="E81"/>
      <c r="F81"/>
    </row>
    <row r="82" spans="1:6" s="5" customFormat="1" ht="12">
      <c r="A82"/>
      <c r="B82"/>
      <c r="C82"/>
      <c r="D82"/>
      <c r="E82"/>
      <c r="F82"/>
    </row>
    <row r="83" spans="1:6" s="5" customFormat="1" ht="12">
      <c r="A83"/>
      <c r="B83"/>
      <c r="C83"/>
      <c r="D83"/>
      <c r="E83"/>
      <c r="F83"/>
    </row>
    <row r="84" spans="1:6" s="5" customFormat="1" ht="12">
      <c r="A84"/>
      <c r="B84"/>
      <c r="C84"/>
      <c r="D84"/>
      <c r="E84"/>
      <c r="F84"/>
    </row>
    <row r="85" spans="1:6" s="5" customFormat="1" ht="12">
      <c r="A85"/>
      <c r="B85"/>
      <c r="C85"/>
      <c r="D85"/>
      <c r="E85"/>
      <c r="F85"/>
    </row>
    <row r="86" spans="1:6" s="5" customFormat="1" ht="12">
      <c r="A86"/>
      <c r="B86"/>
      <c r="C86"/>
      <c r="D86"/>
      <c r="E86"/>
      <c r="F86"/>
    </row>
    <row r="87" spans="1:6" s="5" customFormat="1" ht="12">
      <c r="A87"/>
      <c r="B87"/>
      <c r="C87"/>
      <c r="D87"/>
      <c r="E87"/>
      <c r="F87"/>
    </row>
    <row r="88" spans="1:6" s="5" customFormat="1" ht="12">
      <c r="A88"/>
      <c r="B88"/>
      <c r="C88"/>
      <c r="D88"/>
      <c r="E88"/>
      <c r="F88"/>
    </row>
    <row r="89" spans="1:6" s="5" customFormat="1" ht="12">
      <c r="A89"/>
      <c r="B89"/>
      <c r="C89"/>
      <c r="D89"/>
      <c r="E89"/>
      <c r="F89"/>
    </row>
    <row r="90" spans="1:6" s="5" customFormat="1" ht="12">
      <c r="A90"/>
      <c r="B90"/>
      <c r="C90"/>
      <c r="D90"/>
      <c r="E90"/>
      <c r="F90"/>
    </row>
  </sheetData>
  <printOptions/>
  <pageMargins left="0.45" right="0.46" top="0.39" bottom="0.31" header="0.38" footer="0.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A8" sqref="A8"/>
    </sheetView>
  </sheetViews>
  <sheetFormatPr defaultColWidth="9.00390625" defaultRowHeight="12"/>
  <cols>
    <col min="1" max="1" width="37.25390625" style="117" customWidth="1"/>
    <col min="2" max="2" width="11.125" style="117" customWidth="1"/>
    <col min="3" max="3" width="9.25390625" style="117" customWidth="1"/>
    <col min="4" max="4" width="11.125" style="117" customWidth="1"/>
    <col min="5" max="6" width="9.75390625" style="117" customWidth="1"/>
    <col min="7" max="7" width="11.00390625" style="117" customWidth="1"/>
    <col min="8" max="8" width="11.125" style="117" customWidth="1"/>
    <col min="9" max="16384" width="8.00390625" style="117" customWidth="1"/>
  </cols>
  <sheetData>
    <row r="1" spans="1:8" ht="12.75">
      <c r="A1" s="115"/>
      <c r="B1" s="115"/>
      <c r="C1" s="115"/>
      <c r="D1" s="115"/>
      <c r="E1" s="116"/>
      <c r="F1" s="116"/>
      <c r="G1" s="115"/>
      <c r="H1" s="115"/>
    </row>
    <row r="2" spans="1:8" ht="12.75">
      <c r="A2" s="116" t="s">
        <v>157</v>
      </c>
      <c r="B2" s="115"/>
      <c r="C2" s="115"/>
      <c r="D2" s="115"/>
      <c r="E2" s="116"/>
      <c r="F2" s="116"/>
      <c r="G2" s="115"/>
      <c r="H2" s="116" t="s">
        <v>158</v>
      </c>
    </row>
    <row r="3" spans="1:8" ht="18">
      <c r="A3" s="118" t="s">
        <v>159</v>
      </c>
      <c r="B3" s="118"/>
      <c r="C3" s="118"/>
      <c r="D3" s="118"/>
      <c r="E3" s="119"/>
      <c r="F3" s="119"/>
      <c r="G3" s="119"/>
      <c r="H3" s="119"/>
    </row>
    <row r="4" spans="1:8" ht="18">
      <c r="A4" s="118" t="s">
        <v>160</v>
      </c>
      <c r="B4" s="118"/>
      <c r="C4" s="118"/>
      <c r="D4" s="118"/>
      <c r="E4" s="119"/>
      <c r="F4" s="119"/>
      <c r="G4" s="119"/>
      <c r="H4" s="119"/>
    </row>
    <row r="5" spans="1:8" ht="12.75">
      <c r="A5" s="120"/>
      <c r="B5" s="115"/>
      <c r="C5" s="115"/>
      <c r="D5" s="115"/>
      <c r="E5" s="116"/>
      <c r="F5" s="116"/>
      <c r="G5" s="115"/>
      <c r="H5" s="115" t="s">
        <v>161</v>
      </c>
    </row>
    <row r="6" spans="1:8" ht="47.25" customHeight="1">
      <c r="A6" s="121" t="s">
        <v>3</v>
      </c>
      <c r="B6" s="121" t="s">
        <v>43</v>
      </c>
      <c r="C6" s="121" t="s">
        <v>162</v>
      </c>
      <c r="D6" s="121" t="s">
        <v>45</v>
      </c>
      <c r="E6" s="121" t="s">
        <v>163</v>
      </c>
      <c r="F6" s="121" t="s">
        <v>164</v>
      </c>
      <c r="G6" s="121" t="s">
        <v>48</v>
      </c>
      <c r="H6" s="121" t="s">
        <v>49</v>
      </c>
    </row>
    <row r="7" spans="1:8" ht="11.25">
      <c r="A7" s="122">
        <v>1</v>
      </c>
      <c r="B7" s="123">
        <v>2</v>
      </c>
      <c r="C7" s="124">
        <v>3</v>
      </c>
      <c r="D7" s="124">
        <v>4</v>
      </c>
      <c r="E7" s="124">
        <v>5</v>
      </c>
      <c r="F7" s="123">
        <v>6</v>
      </c>
      <c r="G7" s="122">
        <v>7</v>
      </c>
      <c r="H7" s="123">
        <v>8</v>
      </c>
    </row>
    <row r="8" spans="1:8" ht="18.75" customHeight="1">
      <c r="A8" s="125" t="s">
        <v>165</v>
      </c>
      <c r="B8" s="126">
        <f>SUM(B9+B20+B25+B34+B41+B52+B56+B60+B67+B69)</f>
        <v>646389</v>
      </c>
      <c r="C8" s="127">
        <v>1.0019</v>
      </c>
      <c r="D8" s="126">
        <f>SUM(D9+D20+D25+D34+D41+D52+D56+D60+D67+D69)</f>
        <v>532893</v>
      </c>
      <c r="E8" s="128">
        <f>SUM(D8/B8)</f>
        <v>0.8244153288499649</v>
      </c>
      <c r="F8" s="126">
        <f>SUM(F9+F20+F25+F34+F41+F52+F56+F60+F67+F69)</f>
        <v>53899</v>
      </c>
      <c r="G8" s="126">
        <f>SUM(G9+G20+G25+G34+G41+G52+G56+G60+G67+G69)</f>
        <v>57083</v>
      </c>
      <c r="H8" s="129">
        <f>SUM(G8/F8)</f>
        <v>1.0590734521976288</v>
      </c>
    </row>
    <row r="9" spans="1:8" ht="16.5" customHeight="1">
      <c r="A9" s="130" t="s">
        <v>166</v>
      </c>
      <c r="B9" s="126">
        <f>SUM(B10+B14)</f>
        <v>500128</v>
      </c>
      <c r="C9" s="127">
        <v>1.011</v>
      </c>
      <c r="D9" s="126">
        <f>SUM(D10+D14)</f>
        <v>421263</v>
      </c>
      <c r="E9" s="128">
        <f>SUM(D9/B9)</f>
        <v>0.8423103685456523</v>
      </c>
      <c r="F9" s="126">
        <f>SUM(F10+F14)</f>
        <v>41644</v>
      </c>
      <c r="G9" s="126">
        <f>SUM(G10+G14)</f>
        <v>42442</v>
      </c>
      <c r="H9" s="129">
        <f>SUM(G9/F9)</f>
        <v>1.0191624243588513</v>
      </c>
    </row>
    <row r="10" spans="1:8" ht="11.25">
      <c r="A10" s="131" t="s">
        <v>167</v>
      </c>
      <c r="B10" s="132">
        <f>SUM(B11+B12+B13)</f>
        <v>73222</v>
      </c>
      <c r="C10" s="133">
        <v>1.0228</v>
      </c>
      <c r="D10" s="132">
        <f>SUM(D11+D12+D13)</f>
        <v>61573</v>
      </c>
      <c r="E10" s="134">
        <f>SUM(D10/B10)</f>
        <v>0.8409084701319276</v>
      </c>
      <c r="F10" s="132">
        <f>SUM(F11+F12+F13)</f>
        <v>6365</v>
      </c>
      <c r="G10" s="132">
        <f>SUM(G11+G12+G13)</f>
        <v>6007</v>
      </c>
      <c r="H10" s="135">
        <f>SUM(G10/F10)</f>
        <v>0.9437549096622152</v>
      </c>
    </row>
    <row r="11" spans="1:8" ht="11.25">
      <c r="A11" s="131" t="s">
        <v>168</v>
      </c>
      <c r="B11" s="132">
        <v>59700</v>
      </c>
      <c r="C11" s="133">
        <v>1.0291</v>
      </c>
      <c r="D11" s="132">
        <v>50375</v>
      </c>
      <c r="E11" s="134">
        <f>SUM(D11/B11)</f>
        <v>0.8438023450586265</v>
      </c>
      <c r="F11" s="132">
        <v>5180</v>
      </c>
      <c r="G11" s="132">
        <f>SUM(D11-'[4]Septembris'!D11)</f>
        <v>4819</v>
      </c>
      <c r="H11" s="135">
        <f>SUM(G11/F11)</f>
        <v>0.9303088803088803</v>
      </c>
    </row>
    <row r="12" spans="1:8" ht="11.25">
      <c r="A12" s="131" t="s">
        <v>169</v>
      </c>
      <c r="B12" s="132">
        <v>13522</v>
      </c>
      <c r="C12" s="133">
        <v>1</v>
      </c>
      <c r="D12" s="132">
        <v>11152</v>
      </c>
      <c r="E12" s="134">
        <f>SUM(D12/B12)</f>
        <v>0.8247300695163438</v>
      </c>
      <c r="F12" s="132">
        <v>1185</v>
      </c>
      <c r="G12" s="132">
        <f>SUM(D12-'[4]Septembris'!D12)</f>
        <v>1185</v>
      </c>
      <c r="H12" s="135">
        <f>SUM(G12/F12)</f>
        <v>1</v>
      </c>
    </row>
    <row r="13" spans="1:8" ht="11.25">
      <c r="A13" s="131" t="s">
        <v>170</v>
      </c>
      <c r="B13" s="136"/>
      <c r="C13" s="133"/>
      <c r="D13" s="132">
        <v>46</v>
      </c>
      <c r="E13" s="134"/>
      <c r="F13" s="132"/>
      <c r="G13" s="132">
        <f>SUM(D13-'[4]Septembris'!D13)</f>
        <v>3</v>
      </c>
      <c r="H13" s="135"/>
    </row>
    <row r="14" spans="1:8" ht="13.5" customHeight="1">
      <c r="A14" s="131" t="s">
        <v>171</v>
      </c>
      <c r="B14" s="132">
        <f>SUM(B15+B16+B17+B18+B19)</f>
        <v>426906</v>
      </c>
      <c r="C14" s="133">
        <v>1.0141</v>
      </c>
      <c r="D14" s="132">
        <f>SUM(D15+D16+D17+D18+D19)</f>
        <v>359690</v>
      </c>
      <c r="E14" s="134">
        <f aca="true" t="shared" si="0" ref="E14:E22">SUM(D14/B14)</f>
        <v>0.8425508191498832</v>
      </c>
      <c r="F14" s="132">
        <v>35279</v>
      </c>
      <c r="G14" s="132">
        <f>SUM(G15+G16+G17+G18+G19)</f>
        <v>36435</v>
      </c>
      <c r="H14" s="135">
        <f>SUM(G14/F14)</f>
        <v>1.0327673686895886</v>
      </c>
    </row>
    <row r="15" spans="1:8" ht="11.25">
      <c r="A15" s="131" t="s">
        <v>172</v>
      </c>
      <c r="B15" s="132">
        <v>319253</v>
      </c>
      <c r="C15" s="133"/>
      <c r="D15" s="132">
        <v>270308</v>
      </c>
      <c r="E15" s="134">
        <f t="shared" si="0"/>
        <v>0.8466889896101212</v>
      </c>
      <c r="F15" s="132"/>
      <c r="G15" s="132">
        <f>SUM(D15-'[4]Septembris'!D15)</f>
        <v>27288</v>
      </c>
      <c r="H15" s="135"/>
    </row>
    <row r="16" spans="1:8" ht="11.25">
      <c r="A16" s="131" t="s">
        <v>173</v>
      </c>
      <c r="B16" s="132">
        <v>33671</v>
      </c>
      <c r="C16" s="133"/>
      <c r="D16" s="132">
        <v>27793</v>
      </c>
      <c r="E16" s="134">
        <f t="shared" si="0"/>
        <v>0.8254284102046271</v>
      </c>
      <c r="F16" s="132"/>
      <c r="G16" s="132">
        <f>SUM(D16-'[4]Septembris'!D16)</f>
        <v>2921</v>
      </c>
      <c r="H16" s="135"/>
    </row>
    <row r="17" spans="1:8" ht="11.25">
      <c r="A17" s="131" t="s">
        <v>174</v>
      </c>
      <c r="B17" s="132">
        <v>1087</v>
      </c>
      <c r="C17" s="133"/>
      <c r="D17" s="132">
        <v>885</v>
      </c>
      <c r="E17" s="134">
        <f t="shared" si="0"/>
        <v>0.8141674333026679</v>
      </c>
      <c r="F17" s="132"/>
      <c r="G17" s="132">
        <f>SUM(D17-'[4]Septembris'!D17)</f>
        <v>91</v>
      </c>
      <c r="H17" s="135"/>
    </row>
    <row r="18" spans="1:8" ht="19.5" customHeight="1">
      <c r="A18" s="137" t="s">
        <v>175</v>
      </c>
      <c r="B18" s="132">
        <v>70737</v>
      </c>
      <c r="C18" s="133"/>
      <c r="D18" s="132">
        <v>58914</v>
      </c>
      <c r="E18" s="134">
        <f t="shared" si="0"/>
        <v>0.8328597480809194</v>
      </c>
      <c r="F18" s="132"/>
      <c r="G18" s="132">
        <f>SUM(D18-'[4]Septembris'!D18)</f>
        <v>5952</v>
      </c>
      <c r="H18" s="135"/>
    </row>
    <row r="19" spans="1:8" ht="19.5" customHeight="1">
      <c r="A19" s="137" t="s">
        <v>176</v>
      </c>
      <c r="B19" s="132">
        <v>2158</v>
      </c>
      <c r="C19" s="133"/>
      <c r="D19" s="132">
        <v>1790</v>
      </c>
      <c r="E19" s="134">
        <f t="shared" si="0"/>
        <v>0.8294717330861909</v>
      </c>
      <c r="F19" s="132"/>
      <c r="G19" s="132">
        <f>SUM(D19-'[4]Septembris'!D19)</f>
        <v>183</v>
      </c>
      <c r="H19" s="135"/>
    </row>
    <row r="20" spans="1:8" ht="29.25" customHeight="1">
      <c r="A20" s="138" t="s">
        <v>107</v>
      </c>
      <c r="B20" s="126">
        <f>SUM(B21+B24)</f>
        <v>9922</v>
      </c>
      <c r="C20" s="128">
        <v>0.9499</v>
      </c>
      <c r="D20" s="126">
        <f>SUM(D21+D24)</f>
        <v>7856</v>
      </c>
      <c r="E20" s="128">
        <f t="shared" si="0"/>
        <v>0.7917758516428139</v>
      </c>
      <c r="F20" s="126">
        <f>SUM(F21+F24)</f>
        <v>708</v>
      </c>
      <c r="G20" s="126">
        <f>SUM(G21+G24)</f>
        <v>619</v>
      </c>
      <c r="H20" s="129">
        <f>SUM(G20/F20)</f>
        <v>0.8742937853107344</v>
      </c>
    </row>
    <row r="21" spans="1:8" ht="11.25">
      <c r="A21" s="131" t="s">
        <v>177</v>
      </c>
      <c r="B21" s="132">
        <f>SUM(B22+B23)</f>
        <v>8500</v>
      </c>
      <c r="C21" s="133">
        <v>0.9335</v>
      </c>
      <c r="D21" s="132">
        <f>SUM(D22+D23)</f>
        <v>6366</v>
      </c>
      <c r="E21" s="134">
        <f t="shared" si="0"/>
        <v>0.7489411764705882</v>
      </c>
      <c r="F21" s="132">
        <f>SUM(F22+F23)</f>
        <v>708</v>
      </c>
      <c r="G21" s="132">
        <f>SUM(G22+G23)</f>
        <v>619</v>
      </c>
      <c r="H21" s="135">
        <f>SUM(G21/F21)</f>
        <v>0.8742937853107344</v>
      </c>
    </row>
    <row r="22" spans="1:8" ht="11.25">
      <c r="A22" s="131" t="s">
        <v>178</v>
      </c>
      <c r="B22" s="132">
        <v>8500</v>
      </c>
      <c r="C22" s="133">
        <v>0.9335</v>
      </c>
      <c r="D22" s="132">
        <v>6336</v>
      </c>
      <c r="E22" s="134">
        <f t="shared" si="0"/>
        <v>0.7454117647058823</v>
      </c>
      <c r="F22" s="132">
        <v>708</v>
      </c>
      <c r="G22" s="132">
        <f>SUM(D22-'[4]Septembris'!D22)</f>
        <v>617</v>
      </c>
      <c r="H22" s="135">
        <f>SUM(G22/F22)</f>
        <v>0.8714689265536724</v>
      </c>
    </row>
    <row r="23" spans="1:8" ht="11.25">
      <c r="A23" s="131" t="s">
        <v>179</v>
      </c>
      <c r="B23" s="132"/>
      <c r="C23" s="133"/>
      <c r="D23" s="132">
        <v>30</v>
      </c>
      <c r="E23" s="134"/>
      <c r="F23" s="132"/>
      <c r="G23" s="132">
        <f>SUM(D23-'[4]Septembris'!D23)</f>
        <v>2</v>
      </c>
      <c r="H23" s="135"/>
    </row>
    <row r="24" spans="1:8" ht="11.25">
      <c r="A24" s="131" t="s">
        <v>180</v>
      </c>
      <c r="B24" s="132">
        <v>1422</v>
      </c>
      <c r="C24" s="133">
        <v>1.0471</v>
      </c>
      <c r="D24" s="132">
        <v>1490</v>
      </c>
      <c r="E24" s="134">
        <f aca="true" t="shared" si="1" ref="E24:E31">SUM(D24/B24)</f>
        <v>1.0478199718706047</v>
      </c>
      <c r="F24" s="132">
        <v>0</v>
      </c>
      <c r="G24" s="132">
        <f>SUM(D24-'[4]Septembris'!D24)</f>
        <v>0</v>
      </c>
      <c r="H24" s="135">
        <v>0</v>
      </c>
    </row>
    <row r="25" spans="1:8" ht="17.25" customHeight="1">
      <c r="A25" s="130" t="s">
        <v>102</v>
      </c>
      <c r="B25" s="126">
        <f>SUM(B26+B30+B33)</f>
        <v>57237</v>
      </c>
      <c r="C25" s="128">
        <v>1.0729</v>
      </c>
      <c r="D25" s="126">
        <f>SUM(D26+D30+D33)</f>
        <v>48947</v>
      </c>
      <c r="E25" s="128">
        <f t="shared" si="1"/>
        <v>0.8551636179394447</v>
      </c>
      <c r="F25" s="126">
        <f>SUM(F26+F30+F33)</f>
        <v>5363</v>
      </c>
      <c r="G25" s="126">
        <f>SUM(G26+G30+G33)</f>
        <v>5668</v>
      </c>
      <c r="H25" s="129">
        <f>SUM(G25/F25)</f>
        <v>1.0568711542047362</v>
      </c>
    </row>
    <row r="26" spans="1:8" ht="11.25">
      <c r="A26" s="131" t="s">
        <v>181</v>
      </c>
      <c r="B26" s="132">
        <f>SUM(B27+B28+B29)</f>
        <v>54650</v>
      </c>
      <c r="C26" s="133">
        <v>1.0764</v>
      </c>
      <c r="D26" s="132">
        <f>SUM(D27+D28+D29)</f>
        <v>46812</v>
      </c>
      <c r="E26" s="134">
        <f t="shared" si="1"/>
        <v>0.8565782250686185</v>
      </c>
      <c r="F26" s="132">
        <f>SUM(F27+F28+F29)</f>
        <v>5141</v>
      </c>
      <c r="G26" s="132">
        <f>SUM(G27+G28+G29)</f>
        <v>5449</v>
      </c>
      <c r="H26" s="135">
        <f>SUM(G26/F26)</f>
        <v>1.059910523244505</v>
      </c>
    </row>
    <row r="27" spans="1:8" ht="11.25">
      <c r="A27" s="131" t="s">
        <v>182</v>
      </c>
      <c r="B27" s="132">
        <v>7500</v>
      </c>
      <c r="C27" s="133">
        <v>1.0438</v>
      </c>
      <c r="D27" s="132">
        <v>6956</v>
      </c>
      <c r="E27" s="134">
        <f t="shared" si="1"/>
        <v>0.9274666666666667</v>
      </c>
      <c r="F27" s="132">
        <v>558</v>
      </c>
      <c r="G27" s="132">
        <f>SUM(D27-'[4]Septembris'!D27)</f>
        <v>536</v>
      </c>
      <c r="H27" s="135">
        <f>SUM(G27/F27)</f>
        <v>0.9605734767025089</v>
      </c>
    </row>
    <row r="28" spans="1:8" ht="11.25">
      <c r="A28" s="131" t="s">
        <v>183</v>
      </c>
      <c r="B28" s="132">
        <v>47050</v>
      </c>
      <c r="C28" s="133">
        <v>1.0826</v>
      </c>
      <c r="D28" s="132">
        <v>39785</v>
      </c>
      <c r="E28" s="134">
        <f t="shared" si="1"/>
        <v>0.8455897980871413</v>
      </c>
      <c r="F28" s="132">
        <v>4574</v>
      </c>
      <c r="G28" s="132">
        <f>SUM(D28-'[4]Septembris'!D28)</f>
        <v>4919</v>
      </c>
      <c r="H28" s="135">
        <f>SUM(G28/F28)</f>
        <v>1.0754263226934848</v>
      </c>
    </row>
    <row r="29" spans="1:8" ht="11.25">
      <c r="A29" s="131" t="s">
        <v>184</v>
      </c>
      <c r="B29" s="132">
        <v>100</v>
      </c>
      <c r="C29" s="133">
        <v>0.62</v>
      </c>
      <c r="D29" s="132">
        <v>71</v>
      </c>
      <c r="E29" s="134">
        <f t="shared" si="1"/>
        <v>0.71</v>
      </c>
      <c r="F29" s="132">
        <v>9</v>
      </c>
      <c r="G29" s="132">
        <f>SUM(D29-'[4]Septembris'!D29)</f>
        <v>-6</v>
      </c>
      <c r="H29" s="135">
        <v>0</v>
      </c>
    </row>
    <row r="30" spans="1:8" ht="11.25">
      <c r="A30" s="131" t="s">
        <v>185</v>
      </c>
      <c r="B30" s="132">
        <f>SUM(B31+B32)</f>
        <v>795</v>
      </c>
      <c r="C30" s="133">
        <v>1.0808</v>
      </c>
      <c r="D30" s="132">
        <f>SUM(D31+D32)</f>
        <v>735</v>
      </c>
      <c r="E30" s="134">
        <f t="shared" si="1"/>
        <v>0.9245283018867925</v>
      </c>
      <c r="F30" s="132">
        <f>SUM(F31+F32)</f>
        <v>67</v>
      </c>
      <c r="G30" s="132">
        <f>SUM(G31+G32)</f>
        <v>61</v>
      </c>
      <c r="H30" s="135">
        <f>SUM(G30/F30)</f>
        <v>0.9104477611940298</v>
      </c>
    </row>
    <row r="31" spans="1:8" ht="12.75" customHeight="1">
      <c r="A31" s="131" t="s">
        <v>186</v>
      </c>
      <c r="B31" s="132">
        <v>795</v>
      </c>
      <c r="C31" s="133">
        <v>1.0808</v>
      </c>
      <c r="D31" s="132">
        <v>735</v>
      </c>
      <c r="E31" s="134">
        <f t="shared" si="1"/>
        <v>0.9245283018867925</v>
      </c>
      <c r="F31" s="132">
        <v>67</v>
      </c>
      <c r="G31" s="132">
        <f>SUM(D31-'[4]Septembris'!D31)</f>
        <v>63</v>
      </c>
      <c r="H31" s="135">
        <f>SUM(G31/F31)</f>
        <v>0.9402985074626866</v>
      </c>
    </row>
    <row r="32" spans="1:8" ht="12.75" customHeight="1">
      <c r="A32" s="131" t="s">
        <v>179</v>
      </c>
      <c r="B32" s="132"/>
      <c r="C32" s="133"/>
      <c r="D32" s="132"/>
      <c r="E32" s="134"/>
      <c r="F32" s="132"/>
      <c r="G32" s="132">
        <f>SUM(D32-'[4]Septembris'!D32)</f>
        <v>-2</v>
      </c>
      <c r="H32" s="135"/>
    </row>
    <row r="33" spans="1:8" ht="13.5" customHeight="1">
      <c r="A33" s="131" t="s">
        <v>187</v>
      </c>
      <c r="B33" s="132">
        <v>1792</v>
      </c>
      <c r="C33" s="133">
        <v>0.9603</v>
      </c>
      <c r="D33" s="132">
        <v>1400</v>
      </c>
      <c r="E33" s="134">
        <f>SUM(D33/B33)</f>
        <v>0.78125</v>
      </c>
      <c r="F33" s="132">
        <v>155</v>
      </c>
      <c r="G33" s="132">
        <f>SUM(D33-'[4]Septembris'!D33)</f>
        <v>158</v>
      </c>
      <c r="H33" s="135">
        <f aca="true" t="shared" si="2" ref="H33:H46">SUM(G33/F33)</f>
        <v>1.0193548387096774</v>
      </c>
    </row>
    <row r="34" spans="1:8" ht="16.5" customHeight="1">
      <c r="A34" s="130" t="s">
        <v>97</v>
      </c>
      <c r="B34" s="126">
        <f>SUM(B35+B39)</f>
        <v>54350</v>
      </c>
      <c r="C34" s="139">
        <v>0.7069</v>
      </c>
      <c r="D34" s="126">
        <f>SUM(D35+D39)</f>
        <v>27208</v>
      </c>
      <c r="E34" s="128">
        <f>SUM(D34/B34)</f>
        <v>0.5006071757129715</v>
      </c>
      <c r="F34" s="126">
        <f>SUM(F35+F39)</f>
        <v>4350</v>
      </c>
      <c r="G34" s="126">
        <f>SUM(G35+G39)</f>
        <v>4266</v>
      </c>
      <c r="H34" s="129">
        <f t="shared" si="2"/>
        <v>0.9806896551724138</v>
      </c>
    </row>
    <row r="35" spans="1:8" ht="15" customHeight="1">
      <c r="A35" s="131" t="s">
        <v>188</v>
      </c>
      <c r="B35" s="132">
        <f>SUM(B36+B37+B38)</f>
        <v>51200</v>
      </c>
      <c r="C35" s="133">
        <v>0.6934</v>
      </c>
      <c r="D35" s="132">
        <f>SUM(D36+D37+D38)</f>
        <v>25657</v>
      </c>
      <c r="E35" s="134">
        <f>SUM(D35/B35)</f>
        <v>0.50111328125</v>
      </c>
      <c r="F35" s="132">
        <f>SUM(F36+F37+F38)</f>
        <v>4000</v>
      </c>
      <c r="G35" s="132">
        <f>SUM(G36+G37+G38)</f>
        <v>4109</v>
      </c>
      <c r="H35" s="135">
        <f t="shared" si="2"/>
        <v>1.02725</v>
      </c>
    </row>
    <row r="36" spans="1:8" ht="21.75" customHeight="1">
      <c r="A36" s="140" t="s">
        <v>189</v>
      </c>
      <c r="B36" s="132">
        <v>50700</v>
      </c>
      <c r="C36" s="133">
        <v>0.6943</v>
      </c>
      <c r="D36" s="132">
        <v>25451</v>
      </c>
      <c r="E36" s="134">
        <f>SUM(D36/B36)</f>
        <v>0.5019921104536489</v>
      </c>
      <c r="F36" s="132">
        <v>3956</v>
      </c>
      <c r="G36" s="132">
        <f>SUM(D36-'[4]Septembris'!D36)</f>
        <v>4040</v>
      </c>
      <c r="H36" s="135">
        <f t="shared" si="2"/>
        <v>1.0212335692618806</v>
      </c>
    </row>
    <row r="37" spans="1:8" ht="23.25" customHeight="1">
      <c r="A37" s="140" t="s">
        <v>190</v>
      </c>
      <c r="B37" s="132">
        <v>140</v>
      </c>
      <c r="C37" s="133">
        <v>1.1786</v>
      </c>
      <c r="D37" s="132">
        <v>206</v>
      </c>
      <c r="E37" s="134">
        <f>SUM(D37/B37)</f>
        <v>1.4714285714285715</v>
      </c>
      <c r="F37" s="132">
        <v>10</v>
      </c>
      <c r="G37" s="132">
        <f>SUM(D37-'[4]Septembris'!D37)</f>
        <v>69</v>
      </c>
      <c r="H37" s="135">
        <f t="shared" si="2"/>
        <v>6.9</v>
      </c>
    </row>
    <row r="38" spans="1:8" ht="11.25">
      <c r="A38" s="131" t="s">
        <v>184</v>
      </c>
      <c r="B38" s="132">
        <v>360</v>
      </c>
      <c r="C38" s="133">
        <v>0.375</v>
      </c>
      <c r="D38" s="132">
        <v>0</v>
      </c>
      <c r="E38" s="134">
        <v>0</v>
      </c>
      <c r="F38" s="132">
        <v>34</v>
      </c>
      <c r="G38" s="132">
        <f>SUM(D38-'[4]Septembris'!D38)</f>
        <v>0</v>
      </c>
      <c r="H38" s="135">
        <f t="shared" si="2"/>
        <v>0</v>
      </c>
    </row>
    <row r="39" spans="1:8" ht="15" customHeight="1">
      <c r="A39" s="131" t="s">
        <v>191</v>
      </c>
      <c r="B39" s="132">
        <f>SUM(B40)</f>
        <v>3150</v>
      </c>
      <c r="C39" s="133">
        <v>0.9276</v>
      </c>
      <c r="D39" s="132">
        <f>SUM(D40)</f>
        <v>1551</v>
      </c>
      <c r="E39" s="134">
        <f aca="true" t="shared" si="3" ref="E39:E46">SUM(D39/B39)</f>
        <v>0.49238095238095236</v>
      </c>
      <c r="F39" s="132">
        <f>SUM(F40)</f>
        <v>350</v>
      </c>
      <c r="G39" s="132">
        <f>SUM(G40)</f>
        <v>157</v>
      </c>
      <c r="H39" s="135">
        <f t="shared" si="2"/>
        <v>0.44857142857142857</v>
      </c>
    </row>
    <row r="40" spans="1:8" ht="11.25">
      <c r="A40" s="131" t="s">
        <v>184</v>
      </c>
      <c r="B40" s="132">
        <v>3150</v>
      </c>
      <c r="C40" s="134">
        <v>0.9276</v>
      </c>
      <c r="D40" s="132">
        <v>1551</v>
      </c>
      <c r="E40" s="134">
        <f t="shared" si="3"/>
        <v>0.49238095238095236</v>
      </c>
      <c r="F40" s="132">
        <v>350</v>
      </c>
      <c r="G40" s="132">
        <f>SUM(D40-'[4]Septembris'!D40)</f>
        <v>157</v>
      </c>
      <c r="H40" s="135">
        <f t="shared" si="2"/>
        <v>0.44857142857142857</v>
      </c>
    </row>
    <row r="41" spans="1:8" ht="17.25" customHeight="1">
      <c r="A41" s="130" t="s">
        <v>98</v>
      </c>
      <c r="B41" s="126">
        <f>SUM(B42+B45+B48)</f>
        <v>1692</v>
      </c>
      <c r="C41" s="139">
        <v>1.2577</v>
      </c>
      <c r="D41" s="126">
        <f>SUM(D42+D45+D48)</f>
        <v>2273</v>
      </c>
      <c r="E41" s="128">
        <f t="shared" si="3"/>
        <v>1.3433806146572105</v>
      </c>
      <c r="F41" s="126">
        <f>SUM(F42+F45+F48)</f>
        <v>262</v>
      </c>
      <c r="G41" s="126">
        <f>SUM(G42+G45+G48)</f>
        <v>323</v>
      </c>
      <c r="H41" s="129">
        <f t="shared" si="2"/>
        <v>1.2328244274809161</v>
      </c>
    </row>
    <row r="42" spans="1:8" ht="23.25" customHeight="1">
      <c r="A42" s="140" t="s">
        <v>192</v>
      </c>
      <c r="B42" s="132">
        <f>SUM(B43+B44)</f>
        <v>1499</v>
      </c>
      <c r="C42" s="133">
        <v>1.2648</v>
      </c>
      <c r="D42" s="132">
        <f>SUM(D43+D44)</f>
        <v>2007</v>
      </c>
      <c r="E42" s="134">
        <f t="shared" si="3"/>
        <v>1.3388925950633757</v>
      </c>
      <c r="F42" s="132">
        <f>SUM(F43+F44)</f>
        <v>195</v>
      </c>
      <c r="G42" s="132">
        <f>SUM(G43+G44)</f>
        <v>222</v>
      </c>
      <c r="H42" s="135">
        <f t="shared" si="2"/>
        <v>1.1384615384615384</v>
      </c>
    </row>
    <row r="43" spans="1:8" ht="23.25" customHeight="1">
      <c r="A43" s="140" t="s">
        <v>193</v>
      </c>
      <c r="B43" s="132">
        <v>1495</v>
      </c>
      <c r="C43" s="133">
        <v>1.2174</v>
      </c>
      <c r="D43" s="132">
        <v>1894</v>
      </c>
      <c r="E43" s="134">
        <f t="shared" si="3"/>
        <v>1.2668896321070233</v>
      </c>
      <c r="F43" s="132">
        <v>193</v>
      </c>
      <c r="G43" s="132">
        <f>SUM(D43-'[4]Septembris'!D43)</f>
        <v>204</v>
      </c>
      <c r="H43" s="135">
        <f t="shared" si="2"/>
        <v>1.0569948186528497</v>
      </c>
    </row>
    <row r="44" spans="1:8" ht="11.25">
      <c r="A44" s="131" t="s">
        <v>184</v>
      </c>
      <c r="B44" s="132">
        <v>4</v>
      </c>
      <c r="C44" s="133">
        <v>19</v>
      </c>
      <c r="D44" s="132">
        <v>113</v>
      </c>
      <c r="E44" s="134">
        <f t="shared" si="3"/>
        <v>28.25</v>
      </c>
      <c r="F44" s="132">
        <v>2</v>
      </c>
      <c r="G44" s="132">
        <f>SUM(D44-'[4]Septembris'!D44)</f>
        <v>18</v>
      </c>
      <c r="H44" s="135">
        <f t="shared" si="2"/>
        <v>9</v>
      </c>
    </row>
    <row r="45" spans="1:8" ht="32.25" customHeight="1">
      <c r="A45" s="140" t="s">
        <v>194</v>
      </c>
      <c r="B45" s="132">
        <f>SUM(B46+B47)</f>
        <v>121</v>
      </c>
      <c r="C45" s="133">
        <v>1.1455</v>
      </c>
      <c r="D45" s="132">
        <f>SUM(D46+D47)</f>
        <v>162</v>
      </c>
      <c r="E45" s="134">
        <f t="shared" si="3"/>
        <v>1.3388429752066116</v>
      </c>
      <c r="F45" s="132">
        <f>SUM(F46+F47)</f>
        <v>40</v>
      </c>
      <c r="G45" s="132">
        <f>SUM(G46+G47)</f>
        <v>64</v>
      </c>
      <c r="H45" s="135">
        <f t="shared" si="2"/>
        <v>1.6</v>
      </c>
    </row>
    <row r="46" spans="1:8" ht="21" customHeight="1">
      <c r="A46" s="137" t="s">
        <v>193</v>
      </c>
      <c r="B46" s="132">
        <v>121</v>
      </c>
      <c r="C46" s="133">
        <v>1.1455</v>
      </c>
      <c r="D46" s="132">
        <v>162</v>
      </c>
      <c r="E46" s="134">
        <f t="shared" si="3"/>
        <v>1.3388429752066116</v>
      </c>
      <c r="F46" s="132">
        <v>40</v>
      </c>
      <c r="G46" s="132">
        <f>SUM(D46-'[4]Septembris'!D46)</f>
        <v>64</v>
      </c>
      <c r="H46" s="135">
        <f t="shared" si="2"/>
        <v>1.6</v>
      </c>
    </row>
    <row r="47" spans="1:8" ht="12.75" customHeight="1">
      <c r="A47" s="131" t="s">
        <v>184</v>
      </c>
      <c r="B47" s="132"/>
      <c r="C47" s="133"/>
      <c r="D47" s="132"/>
      <c r="E47" s="134"/>
      <c r="F47" s="132">
        <v>0</v>
      </c>
      <c r="G47" s="132">
        <f>SUM(D47-'[4]Septembris'!D47)</f>
        <v>0</v>
      </c>
      <c r="H47" s="135">
        <v>0</v>
      </c>
    </row>
    <row r="48" spans="1:8" ht="21" customHeight="1">
      <c r="A48" s="140" t="s">
        <v>195</v>
      </c>
      <c r="B48" s="132">
        <f>SUM(B49)</f>
        <v>72</v>
      </c>
      <c r="C48" s="133">
        <v>1.3005</v>
      </c>
      <c r="D48" s="132">
        <f>SUM(D49)</f>
        <v>104</v>
      </c>
      <c r="E48" s="134">
        <f>SUM(D48/B48)</f>
        <v>1.4444444444444444</v>
      </c>
      <c r="F48" s="132">
        <f>SUM(F49)</f>
        <v>27</v>
      </c>
      <c r="G48" s="132">
        <f>SUM(G49)</f>
        <v>37</v>
      </c>
      <c r="H48" s="135">
        <f>SUM(G48/F48)</f>
        <v>1.3703703703703705</v>
      </c>
    </row>
    <row r="49" spans="1:8" ht="21.75" customHeight="1">
      <c r="A49" s="137" t="s">
        <v>193</v>
      </c>
      <c r="B49" s="132">
        <v>72</v>
      </c>
      <c r="C49" s="133">
        <v>1.3005</v>
      </c>
      <c r="D49" s="132">
        <v>104</v>
      </c>
      <c r="E49" s="134">
        <f>SUM(D49/B49)</f>
        <v>1.4444444444444444</v>
      </c>
      <c r="F49" s="132">
        <v>27</v>
      </c>
      <c r="G49" s="132">
        <f>SUM(D49-'[4]Septembris'!D49)</f>
        <v>37</v>
      </c>
      <c r="H49" s="135">
        <f>SUM(G49/F49)</f>
        <v>1.3703703703703705</v>
      </c>
    </row>
    <row r="50" spans="1:8" ht="43.5" customHeight="1">
      <c r="A50" s="121" t="s">
        <v>3</v>
      </c>
      <c r="B50" s="121" t="s">
        <v>43</v>
      </c>
      <c r="C50" s="121" t="s">
        <v>44</v>
      </c>
      <c r="D50" s="121" t="s">
        <v>45</v>
      </c>
      <c r="E50" s="121" t="s">
        <v>163</v>
      </c>
      <c r="F50" s="121" t="s">
        <v>47</v>
      </c>
      <c r="G50" s="121" t="s">
        <v>48</v>
      </c>
      <c r="H50" s="121" t="s">
        <v>49</v>
      </c>
    </row>
    <row r="51" spans="1:8" ht="11.25">
      <c r="A51" s="122">
        <v>1</v>
      </c>
      <c r="B51" s="123">
        <v>2</v>
      </c>
      <c r="C51" s="124">
        <v>3</v>
      </c>
      <c r="D51" s="124">
        <v>4</v>
      </c>
      <c r="E51" s="124">
        <v>5</v>
      </c>
      <c r="F51" s="123">
        <v>6</v>
      </c>
      <c r="G51" s="122">
        <v>7</v>
      </c>
      <c r="H51" s="123">
        <v>8</v>
      </c>
    </row>
    <row r="52" spans="1:8" ht="19.5" customHeight="1">
      <c r="A52" s="130" t="s">
        <v>100</v>
      </c>
      <c r="B52" s="126">
        <f>SUM(B53)</f>
        <v>1200</v>
      </c>
      <c r="C52" s="128">
        <v>1.0725</v>
      </c>
      <c r="D52" s="126">
        <f>SUM(D53)</f>
        <v>1234</v>
      </c>
      <c r="E52" s="128">
        <f>SUM(D52/B52)</f>
        <v>1.0283333333333333</v>
      </c>
      <c r="F52" s="126">
        <f>SUM(F53)</f>
        <v>18</v>
      </c>
      <c r="G52" s="126">
        <f>SUM(G53)</f>
        <v>294</v>
      </c>
      <c r="H52" s="128">
        <f>SUM(G52/F52)</f>
        <v>16.333333333333332</v>
      </c>
    </row>
    <row r="53" spans="1:8" ht="14.25" customHeight="1">
      <c r="A53" s="131" t="s">
        <v>196</v>
      </c>
      <c r="B53" s="132">
        <f>SUM(B54+B55)</f>
        <v>1200</v>
      </c>
      <c r="C53" s="134">
        <v>1.0725</v>
      </c>
      <c r="D53" s="132">
        <f>SUM(D54+D55)</f>
        <v>1234</v>
      </c>
      <c r="E53" s="134">
        <f>SUM(D53/B53)</f>
        <v>1.0283333333333333</v>
      </c>
      <c r="F53" s="132">
        <f>SUM(F54+F55)</f>
        <v>18</v>
      </c>
      <c r="G53" s="132">
        <f>SUM(G54+G55)</f>
        <v>294</v>
      </c>
      <c r="H53" s="134">
        <f>SUM(G53/F53)</f>
        <v>16.333333333333332</v>
      </c>
    </row>
    <row r="54" spans="1:8" ht="24.75" customHeight="1">
      <c r="A54" s="140" t="s">
        <v>197</v>
      </c>
      <c r="B54" s="132">
        <v>1200</v>
      </c>
      <c r="C54" s="134">
        <v>1.0725</v>
      </c>
      <c r="D54" s="132">
        <v>1234</v>
      </c>
      <c r="E54" s="134">
        <f>SUM(D54/B54)</f>
        <v>1.0283333333333333</v>
      </c>
      <c r="F54" s="132">
        <v>18</v>
      </c>
      <c r="G54" s="132">
        <f>SUM(D54-'[4]Septembris'!D54)</f>
        <v>294</v>
      </c>
      <c r="H54" s="134">
        <f>SUM(G54/F54)</f>
        <v>16.333333333333332</v>
      </c>
    </row>
    <row r="55" spans="1:8" ht="14.25" customHeight="1">
      <c r="A55" s="137" t="s">
        <v>184</v>
      </c>
      <c r="B55" s="132"/>
      <c r="C55" s="134"/>
      <c r="D55" s="132"/>
      <c r="E55" s="134"/>
      <c r="F55" s="132"/>
      <c r="G55" s="132"/>
      <c r="H55" s="134"/>
    </row>
    <row r="56" spans="1:8" ht="16.5" customHeight="1">
      <c r="A56" s="130" t="s">
        <v>108</v>
      </c>
      <c r="B56" s="126">
        <f>SUM(B57)</f>
        <v>1200</v>
      </c>
      <c r="C56" s="128">
        <v>0.8275</v>
      </c>
      <c r="D56" s="126">
        <f>SUM(D57)</f>
        <v>1239</v>
      </c>
      <c r="E56" s="128">
        <f>SUM(D56/B56)</f>
        <v>1.0325</v>
      </c>
      <c r="F56" s="126">
        <f>SUM(F57)</f>
        <v>10</v>
      </c>
      <c r="G56" s="126">
        <f>SUM(G57)</f>
        <v>228</v>
      </c>
      <c r="H56" s="128">
        <f>SUM(G56/F56)</f>
        <v>22.8</v>
      </c>
    </row>
    <row r="57" spans="1:8" ht="14.25" customHeight="1">
      <c r="A57" s="131" t="s">
        <v>198</v>
      </c>
      <c r="B57" s="132">
        <f>SUM(B58+B59)</f>
        <v>1200</v>
      </c>
      <c r="C57" s="134">
        <v>0.8275</v>
      </c>
      <c r="D57" s="132">
        <f>SUM(D58+D59)</f>
        <v>1239</v>
      </c>
      <c r="E57" s="134">
        <f>SUM(D57/B57)</f>
        <v>1.0325</v>
      </c>
      <c r="F57" s="132">
        <f>SUM(F58)</f>
        <v>10</v>
      </c>
      <c r="G57" s="132">
        <f>SUM(G58+G59)</f>
        <v>228</v>
      </c>
      <c r="H57" s="134">
        <f>SUM(G57/F57)</f>
        <v>22.8</v>
      </c>
    </row>
    <row r="58" spans="1:8" ht="22.5" customHeight="1">
      <c r="A58" s="140" t="s">
        <v>197</v>
      </c>
      <c r="B58" s="132">
        <v>1200</v>
      </c>
      <c r="C58" s="134">
        <v>0.8275</v>
      </c>
      <c r="D58" s="132">
        <v>1239</v>
      </c>
      <c r="E58" s="134">
        <f>SUM(D58/B58)</f>
        <v>1.0325</v>
      </c>
      <c r="F58" s="132">
        <v>10</v>
      </c>
      <c r="G58" s="132">
        <f>SUM(D58-'[4]Septembris'!D58)</f>
        <v>228</v>
      </c>
      <c r="H58" s="134">
        <f>SUM(G58/F58)</f>
        <v>22.8</v>
      </c>
    </row>
    <row r="59" spans="1:8" ht="13.5" customHeight="1">
      <c r="A59" s="137" t="s">
        <v>184</v>
      </c>
      <c r="B59" s="132"/>
      <c r="C59" s="134"/>
      <c r="D59" s="132"/>
      <c r="E59" s="134"/>
      <c r="F59" s="132"/>
      <c r="G59" s="132"/>
      <c r="H59" s="134"/>
    </row>
    <row r="60" spans="1:8" ht="16.5" customHeight="1">
      <c r="A60" s="138" t="s">
        <v>101</v>
      </c>
      <c r="B60" s="126">
        <f>SUM(B61+B64)</f>
        <v>20600</v>
      </c>
      <c r="C60" s="128">
        <v>1.1059</v>
      </c>
      <c r="D60" s="126">
        <f>SUM(D61+D64)</f>
        <v>18604</v>
      </c>
      <c r="E60" s="128">
        <f aca="true" t="shared" si="4" ref="E60:E68">SUM(D60/B60)</f>
        <v>0.9031067961165049</v>
      </c>
      <c r="F60" s="126">
        <f>SUM(F61+F64)</f>
        <v>1536</v>
      </c>
      <c r="G60" s="126">
        <f>SUM(G61+G64)</f>
        <v>2179</v>
      </c>
      <c r="H60" s="128">
        <f aca="true" t="shared" si="5" ref="H60:H68">SUM(G60/F60)</f>
        <v>1.4186197916666667</v>
      </c>
    </row>
    <row r="61" spans="1:8" ht="13.5" customHeight="1">
      <c r="A61" s="131" t="s">
        <v>199</v>
      </c>
      <c r="B61" s="132">
        <f>SUM(B62+B63)</f>
        <v>600</v>
      </c>
      <c r="C61" s="134">
        <v>1.1183</v>
      </c>
      <c r="D61" s="132">
        <f>SUM(D62+D63)</f>
        <v>587</v>
      </c>
      <c r="E61" s="134">
        <f t="shared" si="4"/>
        <v>0.9783333333333334</v>
      </c>
      <c r="F61" s="132">
        <f>SUM(F62+F63)</f>
        <v>19</v>
      </c>
      <c r="G61" s="132">
        <f>SUM(G62+G63)</f>
        <v>0</v>
      </c>
      <c r="H61" s="134">
        <f t="shared" si="5"/>
        <v>0</v>
      </c>
    </row>
    <row r="62" spans="1:8" ht="21.75" customHeight="1">
      <c r="A62" s="140" t="s">
        <v>200</v>
      </c>
      <c r="B62" s="132">
        <v>155</v>
      </c>
      <c r="C62" s="134">
        <v>1.5935</v>
      </c>
      <c r="D62" s="132">
        <v>204</v>
      </c>
      <c r="E62" s="134">
        <f t="shared" si="4"/>
        <v>1.3161290322580645</v>
      </c>
      <c r="F62" s="132">
        <v>8</v>
      </c>
      <c r="G62" s="132">
        <f>SUM(D62-'[4]Septembris'!D62)</f>
        <v>-14</v>
      </c>
      <c r="H62" s="134">
        <f t="shared" si="5"/>
        <v>-1.75</v>
      </c>
    </row>
    <row r="63" spans="1:8" ht="15.75" customHeight="1">
      <c r="A63" s="137" t="s">
        <v>184</v>
      </c>
      <c r="B63" s="132">
        <v>445</v>
      </c>
      <c r="C63" s="134">
        <v>0.9528</v>
      </c>
      <c r="D63" s="132">
        <v>383</v>
      </c>
      <c r="E63" s="134">
        <f t="shared" si="4"/>
        <v>0.8606741573033708</v>
      </c>
      <c r="F63" s="132">
        <v>11</v>
      </c>
      <c r="G63" s="132">
        <f>SUM(D63-'[4]Septembris'!D63)</f>
        <v>14</v>
      </c>
      <c r="H63" s="134">
        <f t="shared" si="5"/>
        <v>1.2727272727272727</v>
      </c>
    </row>
    <row r="64" spans="1:8" ht="16.5" customHeight="1">
      <c r="A64" s="131" t="s">
        <v>201</v>
      </c>
      <c r="B64" s="132">
        <f>SUM(B65+B66)</f>
        <v>20000</v>
      </c>
      <c r="C64" s="134">
        <v>1.1055</v>
      </c>
      <c r="D64" s="132">
        <f>SUM(D65+D66)</f>
        <v>18017</v>
      </c>
      <c r="E64" s="134">
        <f t="shared" si="4"/>
        <v>0.90085</v>
      </c>
      <c r="F64" s="132">
        <f>SUM(F65+F66)</f>
        <v>1517</v>
      </c>
      <c r="G64" s="132">
        <f>SUM(G65+G66)</f>
        <v>2179</v>
      </c>
      <c r="H64" s="134">
        <f t="shared" si="5"/>
        <v>1.4363876071193145</v>
      </c>
    </row>
    <row r="65" spans="1:8" ht="22.5" customHeight="1">
      <c r="A65" s="140" t="s">
        <v>202</v>
      </c>
      <c r="B65" s="132">
        <v>13283</v>
      </c>
      <c r="C65" s="134">
        <v>1.4923</v>
      </c>
      <c r="D65" s="132">
        <v>16112</v>
      </c>
      <c r="E65" s="134">
        <f t="shared" si="4"/>
        <v>1.2129789957088006</v>
      </c>
      <c r="F65" s="132">
        <v>1355</v>
      </c>
      <c r="G65" s="132">
        <f>SUM(D65-'[4]Septembris'!D65)</f>
        <v>1953</v>
      </c>
      <c r="H65" s="134">
        <f t="shared" si="5"/>
        <v>1.4413284132841329</v>
      </c>
    </row>
    <row r="66" spans="1:8" ht="11.25">
      <c r="A66" s="131" t="s">
        <v>203</v>
      </c>
      <c r="B66" s="132">
        <v>6717</v>
      </c>
      <c r="C66" s="134">
        <v>0.3406</v>
      </c>
      <c r="D66" s="132">
        <v>1905</v>
      </c>
      <c r="E66" s="134">
        <f t="shared" si="4"/>
        <v>0.2836087539079946</v>
      </c>
      <c r="F66" s="132">
        <v>162</v>
      </c>
      <c r="G66" s="132">
        <f>SUM(D66-'[4]Septembris'!D66)</f>
        <v>226</v>
      </c>
      <c r="H66" s="134">
        <f t="shared" si="5"/>
        <v>1.3950617283950617</v>
      </c>
    </row>
    <row r="67" spans="1:8" ht="15.75" customHeight="1">
      <c r="A67" s="130" t="s">
        <v>204</v>
      </c>
      <c r="B67" s="126">
        <f>SUM(B68)</f>
        <v>60</v>
      </c>
      <c r="C67" s="128">
        <v>1.45</v>
      </c>
      <c r="D67" s="126">
        <f>SUM(D68)</f>
        <v>96</v>
      </c>
      <c r="E67" s="128">
        <f t="shared" si="4"/>
        <v>1.6</v>
      </c>
      <c r="F67" s="126">
        <f>SUM(F68)</f>
        <v>8</v>
      </c>
      <c r="G67" s="126">
        <f>SUM(G68)</f>
        <v>18</v>
      </c>
      <c r="H67" s="128">
        <f t="shared" si="5"/>
        <v>2.25</v>
      </c>
    </row>
    <row r="68" spans="1:8" ht="15.75" customHeight="1">
      <c r="A68" s="131" t="s">
        <v>203</v>
      </c>
      <c r="B68" s="132">
        <v>60</v>
      </c>
      <c r="C68" s="134">
        <v>1.45</v>
      </c>
      <c r="D68" s="132">
        <v>96</v>
      </c>
      <c r="E68" s="134">
        <f t="shared" si="4"/>
        <v>1.6</v>
      </c>
      <c r="F68" s="132">
        <v>8</v>
      </c>
      <c r="G68" s="132">
        <f>SUM(D68-'[4]Septembris'!D68)</f>
        <v>18</v>
      </c>
      <c r="H68" s="134">
        <f t="shared" si="5"/>
        <v>2.25</v>
      </c>
    </row>
    <row r="69" spans="1:8" ht="20.25" customHeight="1">
      <c r="A69" s="141" t="s">
        <v>205</v>
      </c>
      <c r="B69" s="126">
        <f>SUM(B70+B71)</f>
        <v>0</v>
      </c>
      <c r="C69" s="128"/>
      <c r="D69" s="126">
        <f>SUM(D70+D71)</f>
        <v>4173</v>
      </c>
      <c r="E69" s="128">
        <v>0</v>
      </c>
      <c r="F69" s="126">
        <v>0</v>
      </c>
      <c r="G69" s="126">
        <f>SUM(G70+G71)</f>
        <v>1046</v>
      </c>
      <c r="H69" s="128">
        <v>0</v>
      </c>
    </row>
    <row r="70" spans="1:8" ht="11.25">
      <c r="A70" s="131" t="s">
        <v>206</v>
      </c>
      <c r="B70" s="132"/>
      <c r="C70" s="133"/>
      <c r="D70" s="132">
        <v>3143</v>
      </c>
      <c r="E70" s="134"/>
      <c r="F70" s="132"/>
      <c r="G70" s="132">
        <f>SUM(D70-'[4]Septembris'!D70)</f>
        <v>358</v>
      </c>
      <c r="H70" s="142"/>
    </row>
    <row r="71" spans="1:8" ht="11.25">
      <c r="A71" s="131" t="s">
        <v>207</v>
      </c>
      <c r="B71" s="132"/>
      <c r="C71" s="133"/>
      <c r="D71" s="132">
        <v>1030</v>
      </c>
      <c r="E71" s="134"/>
      <c r="F71" s="132"/>
      <c r="G71" s="132">
        <f>SUM(D71-'[4]Septembris'!D71)</f>
        <v>688</v>
      </c>
      <c r="H71" s="142"/>
    </row>
    <row r="72" spans="1:8" ht="12.75" customHeight="1">
      <c r="A72" s="143" t="s">
        <v>208</v>
      </c>
      <c r="B72" s="144"/>
      <c r="C72" s="145"/>
      <c r="D72" s="144"/>
      <c r="E72" s="146"/>
      <c r="F72" s="144"/>
      <c r="G72" s="144"/>
      <c r="H72" s="147"/>
    </row>
    <row r="73" spans="1:8" ht="13.5" customHeight="1">
      <c r="A73" s="143" t="s">
        <v>209</v>
      </c>
      <c r="B73" s="143"/>
      <c r="C73" s="143"/>
      <c r="D73" s="143"/>
      <c r="E73" s="143"/>
      <c r="F73" s="143"/>
      <c r="G73" s="115"/>
      <c r="H73" s="115"/>
    </row>
    <row r="74" spans="1:8" ht="11.25">
      <c r="A74" s="143"/>
      <c r="B74" s="143"/>
      <c r="C74" s="143"/>
      <c r="D74" s="143"/>
      <c r="E74" s="143"/>
      <c r="F74" s="143"/>
      <c r="G74" s="115"/>
      <c r="H74" s="115"/>
    </row>
    <row r="75" spans="1:8" ht="14.25">
      <c r="A75" s="148"/>
      <c r="B75" s="143"/>
      <c r="C75" s="143"/>
      <c r="D75" s="143"/>
      <c r="E75" s="143"/>
      <c r="F75" s="143"/>
      <c r="G75" s="115"/>
      <c r="H75" s="115"/>
    </row>
    <row r="76" spans="1:8" ht="14.25">
      <c r="A76" s="148"/>
      <c r="B76" s="143"/>
      <c r="C76" s="143"/>
      <c r="D76" s="143"/>
      <c r="E76" s="143"/>
      <c r="F76" s="143"/>
      <c r="G76" s="115"/>
      <c r="H76" s="115"/>
    </row>
    <row r="77" spans="1:8" ht="14.25">
      <c r="A77" s="148"/>
      <c r="B77" s="143"/>
      <c r="C77" s="143"/>
      <c r="D77" s="143"/>
      <c r="E77" s="143"/>
      <c r="F77" s="143"/>
      <c r="G77" s="115"/>
      <c r="H77" s="115"/>
    </row>
    <row r="78" spans="1:8" ht="14.25">
      <c r="A78" s="148"/>
      <c r="B78" s="143"/>
      <c r="C78" s="143"/>
      <c r="D78" s="143"/>
      <c r="E78" s="143"/>
      <c r="F78" s="143"/>
      <c r="G78" s="115"/>
      <c r="H78" s="115"/>
    </row>
    <row r="79" spans="1:8" ht="14.25">
      <c r="A79" s="148"/>
      <c r="B79" s="143"/>
      <c r="C79" s="143"/>
      <c r="D79" s="143"/>
      <c r="E79" s="143"/>
      <c r="F79" s="143"/>
      <c r="G79" s="115"/>
      <c r="H79" s="115"/>
    </row>
    <row r="80" spans="1:8" ht="14.25">
      <c r="A80" s="148"/>
      <c r="B80" s="143"/>
      <c r="C80" s="143"/>
      <c r="D80" s="143"/>
      <c r="E80" s="143"/>
      <c r="F80" s="143"/>
      <c r="G80" s="115"/>
      <c r="H80" s="115"/>
    </row>
    <row r="81" spans="1:8" ht="14.25">
      <c r="A81" s="148"/>
      <c r="B81" s="143"/>
      <c r="C81" s="143"/>
      <c r="D81" s="143"/>
      <c r="E81" s="143"/>
      <c r="F81" s="143"/>
      <c r="G81" s="115"/>
      <c r="H81" s="115"/>
    </row>
    <row r="82" spans="1:8" ht="14.25">
      <c r="A82" s="148"/>
      <c r="B82" s="143"/>
      <c r="C82" s="143"/>
      <c r="D82" s="143"/>
      <c r="E82" s="143"/>
      <c r="F82" s="143"/>
      <c r="G82" s="115"/>
      <c r="H82" s="115"/>
    </row>
    <row r="83" spans="1:8" ht="14.25">
      <c r="A83" s="148"/>
      <c r="B83" s="143"/>
      <c r="C83" s="143"/>
      <c r="D83" s="143"/>
      <c r="E83" s="143"/>
      <c r="F83" s="143"/>
      <c r="G83" s="115"/>
      <c r="H83" s="115"/>
    </row>
    <row r="84" spans="1:8" ht="14.25">
      <c r="A84" s="148"/>
      <c r="B84" s="143"/>
      <c r="C84" s="143"/>
      <c r="D84" s="143"/>
      <c r="E84" s="143"/>
      <c r="F84" s="143"/>
      <c r="G84" s="115"/>
      <c r="H84" s="115"/>
    </row>
    <row r="85" spans="1:8" ht="12.75">
      <c r="A85" s="149"/>
      <c r="B85" s="143"/>
      <c r="C85" s="143"/>
      <c r="D85" s="143"/>
      <c r="E85" s="143"/>
      <c r="F85" s="143"/>
      <c r="G85" s="115"/>
      <c r="H85" s="115"/>
    </row>
    <row r="86" spans="1:8" ht="12">
      <c r="A86" s="150" t="s">
        <v>210</v>
      </c>
      <c r="B86" s="150"/>
      <c r="C86" s="150" t="s">
        <v>36</v>
      </c>
      <c r="D86" s="150"/>
      <c r="E86" s="115"/>
      <c r="F86" s="115"/>
      <c r="G86" s="115"/>
      <c r="H86" s="115"/>
    </row>
    <row r="87" spans="1:8" ht="12">
      <c r="A87" s="150"/>
      <c r="B87" s="150"/>
      <c r="C87" s="150"/>
      <c r="D87" s="150"/>
      <c r="E87" s="115"/>
      <c r="F87" s="115"/>
      <c r="G87" s="115"/>
      <c r="H87" s="115"/>
    </row>
    <row r="104" ht="12">
      <c r="A104" s="150" t="s">
        <v>37</v>
      </c>
    </row>
    <row r="105" ht="12">
      <c r="A105" s="150" t="s">
        <v>211</v>
      </c>
    </row>
  </sheetData>
  <printOptions/>
  <pageMargins left="0.5118110236220472" right="0.4330708661417323" top="0.6692913385826772" bottom="0.53" header="0.6692913385826772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C12" sqref="C12"/>
    </sheetView>
  </sheetViews>
  <sheetFormatPr defaultColWidth="9.00390625" defaultRowHeight="12"/>
  <cols>
    <col min="1" max="1" width="35.375" style="153" customWidth="1"/>
    <col min="2" max="2" width="9.125" style="153" customWidth="1"/>
    <col min="3" max="3" width="8.875" style="153" customWidth="1"/>
    <col min="4" max="4" width="9.75390625" style="153" customWidth="1"/>
    <col min="5" max="5" width="8.00390625" style="153" customWidth="1"/>
    <col min="6" max="6" width="10.625" style="153" customWidth="1"/>
    <col min="7" max="7" width="8.625" style="153" customWidth="1"/>
    <col min="8" max="8" width="9.625" style="153" customWidth="1"/>
    <col min="9" max="9" width="10.625" style="153" customWidth="1"/>
    <col min="10" max="16384" width="8.00390625" style="153" customWidth="1"/>
  </cols>
  <sheetData>
    <row r="1" spans="1:9" ht="12.75">
      <c r="A1" s="151"/>
      <c r="B1" s="151"/>
      <c r="C1" s="151"/>
      <c r="D1" s="151"/>
      <c r="E1" s="152"/>
      <c r="F1" s="152"/>
      <c r="G1" s="151"/>
      <c r="H1" s="151"/>
      <c r="I1" s="151"/>
    </row>
    <row r="2" spans="1:9" ht="12.75">
      <c r="A2" s="151"/>
      <c r="B2" s="152" t="s">
        <v>122</v>
      </c>
      <c r="C2" s="151"/>
      <c r="D2" s="151"/>
      <c r="E2" s="152"/>
      <c r="F2" s="152"/>
      <c r="G2" s="151"/>
      <c r="H2" s="152"/>
      <c r="I2" s="152" t="s">
        <v>212</v>
      </c>
    </row>
    <row r="3" spans="1:9" ht="20.25">
      <c r="A3" s="154" t="s">
        <v>213</v>
      </c>
      <c r="B3" s="155"/>
      <c r="C3" s="155"/>
      <c r="D3" s="155"/>
      <c r="E3" s="155"/>
      <c r="F3" s="155"/>
      <c r="G3" s="156"/>
      <c r="H3" s="151"/>
      <c r="I3" s="151"/>
    </row>
    <row r="4" spans="1:9" ht="15.75">
      <c r="A4" s="157" t="s">
        <v>125</v>
      </c>
      <c r="B4" s="151"/>
      <c r="C4" s="151"/>
      <c r="D4" s="151"/>
      <c r="E4" s="151"/>
      <c r="F4" s="158"/>
      <c r="G4" s="151"/>
      <c r="H4" s="151"/>
      <c r="I4" s="151"/>
    </row>
    <row r="5" spans="1:9" ht="15.75">
      <c r="A5" s="157"/>
      <c r="B5" s="151"/>
      <c r="C5" s="151"/>
      <c r="D5" s="151"/>
      <c r="E5" s="151"/>
      <c r="F5" s="158"/>
      <c r="G5" s="151"/>
      <c r="H5" s="151"/>
      <c r="I5" s="151" t="s">
        <v>2</v>
      </c>
    </row>
    <row r="6" spans="1:9" ht="78" customHeight="1">
      <c r="A6" s="159" t="s">
        <v>3</v>
      </c>
      <c r="B6" s="159" t="s">
        <v>214</v>
      </c>
      <c r="C6" s="159" t="s">
        <v>126</v>
      </c>
      <c r="D6" s="159" t="s">
        <v>45</v>
      </c>
      <c r="E6" s="159" t="s">
        <v>215</v>
      </c>
      <c r="F6" s="159" t="s">
        <v>216</v>
      </c>
      <c r="G6" s="159" t="s">
        <v>217</v>
      </c>
      <c r="H6" s="159" t="s">
        <v>48</v>
      </c>
      <c r="I6" s="159" t="s">
        <v>218</v>
      </c>
    </row>
    <row r="7" spans="1:9" ht="11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60">
        <v>7</v>
      </c>
      <c r="H7" s="160">
        <v>8</v>
      </c>
      <c r="I7" s="160">
        <v>9</v>
      </c>
    </row>
    <row r="8" spans="1:9" ht="18.75" customHeight="1">
      <c r="A8" s="161" t="s">
        <v>219</v>
      </c>
      <c r="B8" s="162">
        <f>SUM(B9+B10)</f>
        <v>701983</v>
      </c>
      <c r="C8" s="162">
        <f>SUM(C9+C10)</f>
        <v>551236</v>
      </c>
      <c r="D8" s="162">
        <f>SUM(D9+D10)</f>
        <v>531449</v>
      </c>
      <c r="E8" s="163">
        <f aca="true" t="shared" si="0" ref="E8:E16">SUM(D8/B8)</f>
        <v>0.7570681911100411</v>
      </c>
      <c r="F8" s="163">
        <f aca="true" t="shared" si="1" ref="F8:F16">SUM(D8/C8)</f>
        <v>0.9641043037827718</v>
      </c>
      <c r="G8" s="162">
        <f>SUM(G9+G10)</f>
        <v>58928</v>
      </c>
      <c r="H8" s="162">
        <f>SUM(H9+H10)</f>
        <v>58125</v>
      </c>
      <c r="I8" s="163">
        <f aca="true" t="shared" si="2" ref="I8:I13">SUM(H8/G8)</f>
        <v>0.9863732011946783</v>
      </c>
    </row>
    <row r="9" spans="1:9" ht="11.25">
      <c r="A9" s="164" t="s">
        <v>220</v>
      </c>
      <c r="B9" s="165">
        <f>SUM(B13+B16+B32+B35+B39+B42+B48+B50+B54+B58+B60+B63+B67+B71+B74+B77+B80)</f>
        <v>664639</v>
      </c>
      <c r="C9" s="165">
        <f>SUM(C13+C16+C32+C35+C39+C42+C48+C50+C54+C58+C60+C63+C67+C71+C74+C77+C80)</f>
        <v>523792</v>
      </c>
      <c r="D9" s="165">
        <f>SUM(D13+D16+D32+D35+D39+D42+D48+D50+D54+D58+D60+D63+D67+D71+D74+D77+D80)</f>
        <v>510425</v>
      </c>
      <c r="E9" s="166">
        <f t="shared" si="0"/>
        <v>0.7679732907638582</v>
      </c>
      <c r="F9" s="166">
        <f t="shared" si="1"/>
        <v>0.9744803280691572</v>
      </c>
      <c r="G9" s="165">
        <f>SUM(G13+G16+G32+G35+G39+G42+G48+G50+G54+G58+G60+G63+G67+G71+G74+G77+G80)</f>
        <v>57208</v>
      </c>
      <c r="H9" s="165">
        <f>SUM(H13+H16+H32+H35+H39+H42+H48+H50+H54+H58+H60+H63+H67+H71+H74+H77+H80)</f>
        <v>53849</v>
      </c>
      <c r="I9" s="166">
        <f t="shared" si="2"/>
        <v>0.9412844357432527</v>
      </c>
    </row>
    <row r="10" spans="1:9" ht="11.25">
      <c r="A10" s="164" t="s">
        <v>221</v>
      </c>
      <c r="B10" s="165">
        <f>SUM(B14+B17+B33+B36+B40+B43+B45+B51+B64+B68+B72+B75+B78+B81)</f>
        <v>37344</v>
      </c>
      <c r="C10" s="165">
        <f>SUM(C14+C17+C33+C36+C40+C43+C45+C51+C64+C68+C72+C75+C78+C81)</f>
        <v>27444</v>
      </c>
      <c r="D10" s="165">
        <f>SUM(D14+D17+D33+D36+D40+D43+D45+D51+D64+D68+D72+D75+D78+D81)</f>
        <v>21024</v>
      </c>
      <c r="E10" s="166">
        <f t="shared" si="0"/>
        <v>0.5629820051413882</v>
      </c>
      <c r="F10" s="166">
        <f t="shared" si="1"/>
        <v>0.7660690861390468</v>
      </c>
      <c r="G10" s="165">
        <f>SUM(G14+G17+G33+G36+G40+G43+G45+G51+G64+G68+G72+G75+G78+G81)</f>
        <v>1720</v>
      </c>
      <c r="H10" s="165">
        <f>SUM(H14+H17+H33+H36+H40+H43+H45+H51+H64+H68+H72+H75+H78+H81)</f>
        <v>4276</v>
      </c>
      <c r="I10" s="166">
        <f t="shared" si="2"/>
        <v>2.486046511627907</v>
      </c>
    </row>
    <row r="11" spans="1:9" ht="17.25" customHeight="1">
      <c r="A11" s="167" t="s">
        <v>166</v>
      </c>
      <c r="B11" s="162">
        <f>SUM(B12+B15)</f>
        <v>537831</v>
      </c>
      <c r="C11" s="162">
        <f>SUM(C12+C15)</f>
        <v>428060</v>
      </c>
      <c r="D11" s="162">
        <f>SUM(D12+D15)</f>
        <v>422583</v>
      </c>
      <c r="E11" s="163">
        <f t="shared" si="0"/>
        <v>0.7857170746944672</v>
      </c>
      <c r="F11" s="163">
        <f t="shared" si="1"/>
        <v>0.9872050647105546</v>
      </c>
      <c r="G11" s="162">
        <f>SUM(G12+G15)</f>
        <v>44299</v>
      </c>
      <c r="H11" s="162">
        <f>SUM(H12+H15)</f>
        <v>44423</v>
      </c>
      <c r="I11" s="163">
        <f t="shared" si="2"/>
        <v>1.0027991602519244</v>
      </c>
    </row>
    <row r="12" spans="1:9" ht="11.25">
      <c r="A12" s="164" t="s">
        <v>167</v>
      </c>
      <c r="B12" s="165">
        <f>SUM(B13+B14)</f>
        <v>81486</v>
      </c>
      <c r="C12" s="165">
        <f>SUM(C13+C14)</f>
        <v>68310</v>
      </c>
      <c r="D12" s="165">
        <f>SUM(D13+D14)</f>
        <v>64618</v>
      </c>
      <c r="E12" s="166">
        <f t="shared" si="0"/>
        <v>0.7929951157254007</v>
      </c>
      <c r="F12" s="166">
        <f t="shared" si="1"/>
        <v>0.945952276387059</v>
      </c>
      <c r="G12" s="165">
        <f>SUM(G13+G14)</f>
        <v>6588</v>
      </c>
      <c r="H12" s="165">
        <f>SUM(H13+H14)</f>
        <v>6080</v>
      </c>
      <c r="I12" s="166">
        <f t="shared" si="2"/>
        <v>0.922890103217972</v>
      </c>
    </row>
    <row r="13" spans="1:9" ht="11.25">
      <c r="A13" s="164" t="s">
        <v>220</v>
      </c>
      <c r="B13" s="165">
        <v>79266</v>
      </c>
      <c r="C13" s="165">
        <v>66090</v>
      </c>
      <c r="D13" s="165">
        <v>63672</v>
      </c>
      <c r="E13" s="166">
        <f t="shared" si="0"/>
        <v>0.8032700022708349</v>
      </c>
      <c r="F13" s="166">
        <f t="shared" si="1"/>
        <v>0.9634135270086246</v>
      </c>
      <c r="G13" s="165">
        <v>6588</v>
      </c>
      <c r="H13" s="165">
        <f>SUM(D13-'[5]Septembris'!D13)</f>
        <v>5559</v>
      </c>
      <c r="I13" s="166">
        <f t="shared" si="2"/>
        <v>0.8438069216757741</v>
      </c>
    </row>
    <row r="14" spans="1:9" ht="11.25">
      <c r="A14" s="164" t="s">
        <v>221</v>
      </c>
      <c r="B14" s="165">
        <v>2220</v>
      </c>
      <c r="C14" s="165">
        <v>2220</v>
      </c>
      <c r="D14" s="165">
        <v>946</v>
      </c>
      <c r="E14" s="166">
        <f t="shared" si="0"/>
        <v>0.4261261261261261</v>
      </c>
      <c r="F14" s="166">
        <f t="shared" si="1"/>
        <v>0.4261261261261261</v>
      </c>
      <c r="G14" s="165">
        <v>0</v>
      </c>
      <c r="H14" s="165">
        <f>SUM(D14-'[5]Septembris'!D14)</f>
        <v>521</v>
      </c>
      <c r="I14" s="166">
        <v>0</v>
      </c>
    </row>
    <row r="15" spans="1:9" ht="11.25">
      <c r="A15" s="164" t="s">
        <v>222</v>
      </c>
      <c r="B15" s="165">
        <f>SUM(B16+B17)</f>
        <v>456345</v>
      </c>
      <c r="C15" s="165">
        <f>SUM(C16+C17)</f>
        <v>359750</v>
      </c>
      <c r="D15" s="165">
        <f>SUM(D16+D17)</f>
        <v>357965</v>
      </c>
      <c r="E15" s="166">
        <f t="shared" si="0"/>
        <v>0.7844174911525271</v>
      </c>
      <c r="F15" s="166">
        <f t="shared" si="1"/>
        <v>0.9950382209867964</v>
      </c>
      <c r="G15" s="165">
        <f>SUM(G16+G17)</f>
        <v>37711</v>
      </c>
      <c r="H15" s="165">
        <f>SUM(H16+H17)</f>
        <v>38343</v>
      </c>
      <c r="I15" s="166">
        <f>SUM(H15/G15)</f>
        <v>1.0167590358250909</v>
      </c>
    </row>
    <row r="16" spans="1:9" ht="11.25">
      <c r="A16" s="164" t="s">
        <v>220</v>
      </c>
      <c r="B16" s="165">
        <f>SUM(B19+B21+B24+B26+B28)</f>
        <v>448468</v>
      </c>
      <c r="C16" s="165">
        <f>SUM(C19+C21+C24+C26+C28)</f>
        <v>359730</v>
      </c>
      <c r="D16" s="165">
        <f>SUM(D19+D21+D24+D26+D28)</f>
        <v>356875</v>
      </c>
      <c r="E16" s="166">
        <f t="shared" si="0"/>
        <v>0.795764692241141</v>
      </c>
      <c r="F16" s="166">
        <f t="shared" si="1"/>
        <v>0.9920634920634921</v>
      </c>
      <c r="G16" s="165">
        <f>SUM(G19+G21+G24+G26+G28)</f>
        <v>37707</v>
      </c>
      <c r="H16" s="165">
        <f>SUM(H19+H21+H24+H26+H28)</f>
        <v>38232</v>
      </c>
      <c r="I16" s="166">
        <f>SUM(H16/G16)</f>
        <v>1.0139231442437744</v>
      </c>
    </row>
    <row r="17" spans="1:9" ht="11.25">
      <c r="A17" s="164" t="s">
        <v>221</v>
      </c>
      <c r="B17" s="165">
        <f>SUM(B22+B29)</f>
        <v>7877</v>
      </c>
      <c r="C17" s="165">
        <f>SUM(C22+C29)</f>
        <v>20</v>
      </c>
      <c r="D17" s="165">
        <f>SUM(D22+D29)</f>
        <v>1090</v>
      </c>
      <c r="E17" s="168" t="s">
        <v>223</v>
      </c>
      <c r="F17" s="168" t="s">
        <v>223</v>
      </c>
      <c r="G17" s="165">
        <f>SUM(G22+G29)</f>
        <v>4</v>
      </c>
      <c r="H17" s="165">
        <f>SUM(H22+H29)</f>
        <v>111</v>
      </c>
      <c r="I17" s="168" t="s">
        <v>223</v>
      </c>
    </row>
    <row r="18" spans="1:9" ht="11.25">
      <c r="A18" s="164" t="s">
        <v>224</v>
      </c>
      <c r="B18" s="165">
        <f>SUM(B19)</f>
        <v>343995</v>
      </c>
      <c r="C18" s="165">
        <f>SUM(C19)</f>
        <v>283275</v>
      </c>
      <c r="D18" s="165">
        <f>SUM(D19)</f>
        <v>278786</v>
      </c>
      <c r="E18" s="166">
        <f aca="true" t="shared" si="3" ref="E18:E28">SUM(D18/B18)</f>
        <v>0.8104361982005552</v>
      </c>
      <c r="F18" s="166">
        <f aca="true" t="shared" si="4" ref="F18:F26">SUM(D18/C18)</f>
        <v>0.9841532080134145</v>
      </c>
      <c r="G18" s="165">
        <f>SUM(G19)</f>
        <v>29274</v>
      </c>
      <c r="H18" s="165">
        <f>SUM(H19)</f>
        <v>29511</v>
      </c>
      <c r="I18" s="166">
        <f aca="true" t="shared" si="5" ref="I18:I26">SUM(H18/G18)</f>
        <v>1.0080959212953473</v>
      </c>
    </row>
    <row r="19" spans="1:9" ht="11.25">
      <c r="A19" s="164" t="s">
        <v>220</v>
      </c>
      <c r="B19" s="165">
        <v>343995</v>
      </c>
      <c r="C19" s="165">
        <v>283275</v>
      </c>
      <c r="D19" s="165">
        <v>278786</v>
      </c>
      <c r="E19" s="166">
        <f t="shared" si="3"/>
        <v>0.8104361982005552</v>
      </c>
      <c r="F19" s="166">
        <f t="shared" si="4"/>
        <v>0.9841532080134145</v>
      </c>
      <c r="G19" s="165">
        <v>29274</v>
      </c>
      <c r="H19" s="165">
        <f>SUM(D19-'[5]Septembris'!D19)</f>
        <v>29511</v>
      </c>
      <c r="I19" s="166">
        <f t="shared" si="5"/>
        <v>1.0080959212953473</v>
      </c>
    </row>
    <row r="20" spans="1:9" ht="11.25">
      <c r="A20" s="164" t="s">
        <v>225</v>
      </c>
      <c r="B20" s="165">
        <f>SUM(B21+B22)</f>
        <v>29032</v>
      </c>
      <c r="C20" s="165">
        <f>SUM(C21+C22)</f>
        <v>17349</v>
      </c>
      <c r="D20" s="165">
        <f>SUM(D21+D22)</f>
        <v>14927</v>
      </c>
      <c r="E20" s="166">
        <f t="shared" si="3"/>
        <v>0.5141567925048223</v>
      </c>
      <c r="F20" s="166">
        <f t="shared" si="4"/>
        <v>0.8603954118392991</v>
      </c>
      <c r="G20" s="165">
        <f>SUM(G21+G22)</f>
        <v>2147</v>
      </c>
      <c r="H20" s="165">
        <f>SUM(H21+H22)</f>
        <v>2073</v>
      </c>
      <c r="I20" s="166">
        <f t="shared" si="5"/>
        <v>0.9655333022822543</v>
      </c>
    </row>
    <row r="21" spans="1:9" ht="11.25">
      <c r="A21" s="164" t="s">
        <v>220</v>
      </c>
      <c r="B21" s="165">
        <v>29007</v>
      </c>
      <c r="C21" s="165">
        <v>17329</v>
      </c>
      <c r="D21" s="165">
        <v>14906</v>
      </c>
      <c r="E21" s="166">
        <f t="shared" si="3"/>
        <v>0.513875960974937</v>
      </c>
      <c r="F21" s="166">
        <f t="shared" si="4"/>
        <v>0.8601765826071902</v>
      </c>
      <c r="G21" s="165">
        <v>2143</v>
      </c>
      <c r="H21" s="165">
        <f>SUM(D21-'[5]Septembris'!D21)</f>
        <v>2068</v>
      </c>
      <c r="I21" s="166">
        <f t="shared" si="5"/>
        <v>0.9650023331777882</v>
      </c>
    </row>
    <row r="22" spans="1:9" ht="11.25">
      <c r="A22" s="164" t="s">
        <v>221</v>
      </c>
      <c r="B22" s="165">
        <v>25</v>
      </c>
      <c r="C22" s="165">
        <v>20</v>
      </c>
      <c r="D22" s="165">
        <v>21</v>
      </c>
      <c r="E22" s="166">
        <f t="shared" si="3"/>
        <v>0.84</v>
      </c>
      <c r="F22" s="166">
        <f t="shared" si="4"/>
        <v>1.05</v>
      </c>
      <c r="G22" s="165">
        <v>4</v>
      </c>
      <c r="H22" s="165">
        <f>SUM(D22-'[5]Septembris'!D22)</f>
        <v>5</v>
      </c>
      <c r="I22" s="166">
        <f t="shared" si="5"/>
        <v>1.25</v>
      </c>
    </row>
    <row r="23" spans="1:9" ht="11.25">
      <c r="A23" s="164" t="s">
        <v>226</v>
      </c>
      <c r="B23" s="165">
        <f>SUM(B24)</f>
        <v>1013</v>
      </c>
      <c r="C23" s="165">
        <f>SUM(C24)</f>
        <v>608</v>
      </c>
      <c r="D23" s="165">
        <f>SUM(D24)</f>
        <v>284</v>
      </c>
      <c r="E23" s="166">
        <f t="shared" si="3"/>
        <v>0.28035538005923</v>
      </c>
      <c r="F23" s="166">
        <f t="shared" si="4"/>
        <v>0.46710526315789475</v>
      </c>
      <c r="G23" s="165">
        <f>SUM(G24)</f>
        <v>62</v>
      </c>
      <c r="H23" s="165">
        <f>SUM(H24)</f>
        <v>31</v>
      </c>
      <c r="I23" s="166">
        <f t="shared" si="5"/>
        <v>0.5</v>
      </c>
    </row>
    <row r="24" spans="1:9" ht="11.25">
      <c r="A24" s="164" t="s">
        <v>220</v>
      </c>
      <c r="B24" s="165">
        <v>1013</v>
      </c>
      <c r="C24" s="165">
        <v>608</v>
      </c>
      <c r="D24" s="165">
        <v>284</v>
      </c>
      <c r="E24" s="166">
        <f t="shared" si="3"/>
        <v>0.28035538005923</v>
      </c>
      <c r="F24" s="166">
        <f t="shared" si="4"/>
        <v>0.46710526315789475</v>
      </c>
      <c r="G24" s="165">
        <v>62</v>
      </c>
      <c r="H24" s="165">
        <f>SUM(D24-'[5]Septembris'!D24)</f>
        <v>31</v>
      </c>
      <c r="I24" s="166">
        <f t="shared" si="5"/>
        <v>0.5</v>
      </c>
    </row>
    <row r="25" spans="1:9" ht="22.5">
      <c r="A25" s="169" t="s">
        <v>227</v>
      </c>
      <c r="B25" s="165">
        <f>SUM(B26)</f>
        <v>66824</v>
      </c>
      <c r="C25" s="165">
        <f>SUM(C26)</f>
        <v>58518</v>
      </c>
      <c r="D25" s="165">
        <f>SUM(D26)</f>
        <v>57108</v>
      </c>
      <c r="E25" s="166">
        <f t="shared" si="3"/>
        <v>0.8546031365976295</v>
      </c>
      <c r="F25" s="166">
        <f t="shared" si="4"/>
        <v>0.9759048497898083</v>
      </c>
      <c r="G25" s="165">
        <f>SUM(G26)</f>
        <v>6228</v>
      </c>
      <c r="H25" s="165">
        <f>SUM(H26)</f>
        <v>6032</v>
      </c>
      <c r="I25" s="166">
        <f t="shared" si="5"/>
        <v>0.968529222864483</v>
      </c>
    </row>
    <row r="26" spans="1:9" ht="11.25">
      <c r="A26" s="164" t="s">
        <v>220</v>
      </c>
      <c r="B26" s="165">
        <v>66824</v>
      </c>
      <c r="C26" s="165">
        <v>58518</v>
      </c>
      <c r="D26" s="165">
        <v>57108</v>
      </c>
      <c r="E26" s="166">
        <f t="shared" si="3"/>
        <v>0.8546031365976295</v>
      </c>
      <c r="F26" s="166">
        <f t="shared" si="4"/>
        <v>0.9759048497898083</v>
      </c>
      <c r="G26" s="165">
        <v>6228</v>
      </c>
      <c r="H26" s="165">
        <f>SUM(D26-'[5]Septembris'!D26)</f>
        <v>6032</v>
      </c>
      <c r="I26" s="166">
        <f t="shared" si="5"/>
        <v>0.968529222864483</v>
      </c>
    </row>
    <row r="27" spans="1:9" ht="11.25">
      <c r="A27" s="170" t="s">
        <v>228</v>
      </c>
      <c r="B27" s="165">
        <f>SUM(B28+B29)</f>
        <v>15481</v>
      </c>
      <c r="C27" s="165"/>
      <c r="D27" s="165">
        <f>SUM(D28+D29)</f>
        <v>6860</v>
      </c>
      <c r="E27" s="166">
        <f t="shared" si="3"/>
        <v>0.4431238292099994</v>
      </c>
      <c r="F27" s="166"/>
      <c r="G27" s="165"/>
      <c r="H27" s="165">
        <f>SUM(H28+H29)</f>
        <v>696</v>
      </c>
      <c r="I27" s="166"/>
    </row>
    <row r="28" spans="1:9" ht="11.25">
      <c r="A28" s="164" t="s">
        <v>220</v>
      </c>
      <c r="B28" s="165">
        <v>7629</v>
      </c>
      <c r="C28" s="165"/>
      <c r="D28" s="165">
        <v>5791</v>
      </c>
      <c r="E28" s="166">
        <f t="shared" si="3"/>
        <v>0.7590772054004457</v>
      </c>
      <c r="F28" s="166"/>
      <c r="G28" s="165"/>
      <c r="H28" s="165">
        <f>SUM(D28-'[5]Septembris'!D28)</f>
        <v>590</v>
      </c>
      <c r="I28" s="166"/>
    </row>
    <row r="29" spans="1:9" ht="11.25">
      <c r="A29" s="164" t="s">
        <v>221</v>
      </c>
      <c r="B29" s="165">
        <v>7852</v>
      </c>
      <c r="C29" s="165"/>
      <c r="D29" s="165">
        <v>1069</v>
      </c>
      <c r="E29" s="168"/>
      <c r="F29" s="166"/>
      <c r="G29" s="165"/>
      <c r="H29" s="165">
        <f>SUM(D29-'[5]Septembris'!D29)</f>
        <v>106</v>
      </c>
      <c r="I29" s="166"/>
    </row>
    <row r="30" spans="1:9" ht="25.5">
      <c r="A30" s="171" t="s">
        <v>229</v>
      </c>
      <c r="B30" s="162">
        <f>SUM(B31+B34)</f>
        <v>13037</v>
      </c>
      <c r="C30" s="162">
        <f>SUM(C31+C34)</f>
        <v>10334</v>
      </c>
      <c r="D30" s="162">
        <f>SUM(D31+D34)</f>
        <v>8854</v>
      </c>
      <c r="E30" s="163">
        <f aca="true" t="shared" si="6" ref="E30:E54">SUM(D30/B30)</f>
        <v>0.6791439748408377</v>
      </c>
      <c r="F30" s="163">
        <f>SUM(D30/C30)</f>
        <v>0.8567834333268821</v>
      </c>
      <c r="G30" s="162">
        <f>SUM(G31+G34)</f>
        <v>1344</v>
      </c>
      <c r="H30" s="162">
        <f>SUM(H31+H34)</f>
        <v>1750</v>
      </c>
      <c r="I30" s="163">
        <f>SUM(H30/G30)</f>
        <v>1.3020833333333333</v>
      </c>
    </row>
    <row r="31" spans="1:9" ht="11.25">
      <c r="A31" s="164" t="s">
        <v>177</v>
      </c>
      <c r="B31" s="165">
        <f>SUM(B32+B33)</f>
        <v>11522</v>
      </c>
      <c r="C31" s="165">
        <f>SUM(C32+C33)</f>
        <v>8817</v>
      </c>
      <c r="D31" s="165">
        <f>SUM(D32+D33)</f>
        <v>7767</v>
      </c>
      <c r="E31" s="166">
        <f t="shared" si="6"/>
        <v>0.6741017184516577</v>
      </c>
      <c r="F31" s="166">
        <v>0</v>
      </c>
      <c r="G31" s="165">
        <f>SUM(G32+G33)</f>
        <v>1344</v>
      </c>
      <c r="H31" s="165">
        <f>SUM(H32+H33)</f>
        <v>1683</v>
      </c>
      <c r="I31" s="166">
        <f>SUM(H31/G31)</f>
        <v>1.2522321428571428</v>
      </c>
    </row>
    <row r="32" spans="1:9" ht="11.25">
      <c r="A32" s="164" t="s">
        <v>220</v>
      </c>
      <c r="B32" s="165">
        <v>10116</v>
      </c>
      <c r="C32" s="165">
        <v>7877</v>
      </c>
      <c r="D32" s="165">
        <v>7076</v>
      </c>
      <c r="E32" s="166">
        <f t="shared" si="6"/>
        <v>0.6994859628311586</v>
      </c>
      <c r="F32" s="166">
        <f aca="true" t="shared" si="7" ref="F32:F54">SUM(D32/C32)</f>
        <v>0.8983115399263679</v>
      </c>
      <c r="G32" s="165">
        <v>1119</v>
      </c>
      <c r="H32" s="165">
        <f>SUM(D32-'[5]Septembris'!D32)</f>
        <v>1526</v>
      </c>
      <c r="I32" s="166">
        <f>SUM(H32/G32)</f>
        <v>1.3637176050044684</v>
      </c>
    </row>
    <row r="33" spans="1:9" ht="11.25">
      <c r="A33" s="164" t="s">
        <v>221</v>
      </c>
      <c r="B33" s="165">
        <v>1406</v>
      </c>
      <c r="C33" s="165">
        <v>940</v>
      </c>
      <c r="D33" s="165">
        <v>691</v>
      </c>
      <c r="E33" s="166">
        <f t="shared" si="6"/>
        <v>0.4914651493598862</v>
      </c>
      <c r="F33" s="166">
        <f t="shared" si="7"/>
        <v>0.7351063829787234</v>
      </c>
      <c r="G33" s="165">
        <v>225</v>
      </c>
      <c r="H33" s="165">
        <f>SUM(D33-'[5]Septembris'!D33)</f>
        <v>157</v>
      </c>
      <c r="I33" s="166">
        <f>SUM(H33/G33)</f>
        <v>0.6977777777777778</v>
      </c>
    </row>
    <row r="34" spans="1:9" ht="11.25">
      <c r="A34" s="164" t="s">
        <v>230</v>
      </c>
      <c r="B34" s="165">
        <f>SUM(B35+B36)</f>
        <v>1515</v>
      </c>
      <c r="C34" s="165">
        <f>SUM(C35+C36)</f>
        <v>1517</v>
      </c>
      <c r="D34" s="165">
        <f>SUM(D35+D36)</f>
        <v>1087</v>
      </c>
      <c r="E34" s="166">
        <f t="shared" si="6"/>
        <v>0.7174917491749175</v>
      </c>
      <c r="F34" s="166">
        <f t="shared" si="7"/>
        <v>0.7165458141067897</v>
      </c>
      <c r="G34" s="165">
        <f>SUM(G35+G36)</f>
        <v>0</v>
      </c>
      <c r="H34" s="165">
        <f>SUM(H35+H36)</f>
        <v>67</v>
      </c>
      <c r="I34" s="166">
        <v>0</v>
      </c>
    </row>
    <row r="35" spans="1:9" ht="11.25">
      <c r="A35" s="164" t="s">
        <v>220</v>
      </c>
      <c r="B35" s="165">
        <v>36</v>
      </c>
      <c r="C35" s="165">
        <v>39</v>
      </c>
      <c r="D35" s="165">
        <v>13</v>
      </c>
      <c r="E35" s="166">
        <f t="shared" si="6"/>
        <v>0.3611111111111111</v>
      </c>
      <c r="F35" s="166">
        <f t="shared" si="7"/>
        <v>0.3333333333333333</v>
      </c>
      <c r="G35" s="165">
        <v>0</v>
      </c>
      <c r="H35" s="165">
        <f>SUM(D35-'[5]Septembris'!D35)</f>
        <v>4</v>
      </c>
      <c r="I35" s="166">
        <v>0</v>
      </c>
    </row>
    <row r="36" spans="1:9" ht="11.25">
      <c r="A36" s="164" t="s">
        <v>221</v>
      </c>
      <c r="B36" s="165">
        <v>1479</v>
      </c>
      <c r="C36" s="165">
        <v>1478</v>
      </c>
      <c r="D36" s="165">
        <v>1074</v>
      </c>
      <c r="E36" s="166">
        <f t="shared" si="6"/>
        <v>0.7261663286004056</v>
      </c>
      <c r="F36" s="166">
        <f t="shared" si="7"/>
        <v>0.7266576454668471</v>
      </c>
      <c r="G36" s="165">
        <v>0</v>
      </c>
      <c r="H36" s="165">
        <f>SUM(D36-'[5]Septembris'!D36)</f>
        <v>63</v>
      </c>
      <c r="I36" s="166">
        <v>0</v>
      </c>
    </row>
    <row r="37" spans="1:9" ht="15.75" customHeight="1">
      <c r="A37" s="167" t="s">
        <v>102</v>
      </c>
      <c r="B37" s="162">
        <f>SUM(B38+B41+B44)</f>
        <v>69018</v>
      </c>
      <c r="C37" s="162">
        <f>SUM(C38+C41+C44)</f>
        <v>60741</v>
      </c>
      <c r="D37" s="162">
        <f>SUM(D38+D41+D44)</f>
        <v>53820</v>
      </c>
      <c r="E37" s="163">
        <f t="shared" si="6"/>
        <v>0.7797965748065722</v>
      </c>
      <c r="F37" s="163">
        <f t="shared" si="7"/>
        <v>0.8860571936583197</v>
      </c>
      <c r="G37" s="162">
        <f>SUM(G38+G41+G44)</f>
        <v>6165</v>
      </c>
      <c r="H37" s="162">
        <f>SUM(H38+H41+H44)</f>
        <v>7760</v>
      </c>
      <c r="I37" s="163">
        <f aca="true" t="shared" si="8" ref="I37:I54">SUM(H37/G37)</f>
        <v>1.2587185725871857</v>
      </c>
    </row>
    <row r="38" spans="1:9" ht="11.25">
      <c r="A38" s="164" t="s">
        <v>181</v>
      </c>
      <c r="B38" s="165">
        <f>SUM(B39+B40)</f>
        <v>65821</v>
      </c>
      <c r="C38" s="165">
        <f>SUM(C39+C40)</f>
        <v>58163</v>
      </c>
      <c r="D38" s="165">
        <f>SUM(D39+D40)</f>
        <v>52720</v>
      </c>
      <c r="E38" s="166">
        <f t="shared" si="6"/>
        <v>0.8009601798818007</v>
      </c>
      <c r="F38" s="166">
        <f t="shared" si="7"/>
        <v>0.9064181696267386</v>
      </c>
      <c r="G38" s="165">
        <f>SUM(G39+G40)</f>
        <v>5839</v>
      </c>
      <c r="H38" s="165">
        <f>SUM(H39+H40)</f>
        <v>7665</v>
      </c>
      <c r="I38" s="166">
        <f t="shared" si="8"/>
        <v>1.312724781640692</v>
      </c>
    </row>
    <row r="39" spans="1:9" ht="11.25">
      <c r="A39" s="164" t="s">
        <v>220</v>
      </c>
      <c r="B39" s="165">
        <v>47070</v>
      </c>
      <c r="C39" s="165">
        <v>40404</v>
      </c>
      <c r="D39" s="165">
        <v>39637</v>
      </c>
      <c r="E39" s="166">
        <f t="shared" si="6"/>
        <v>0.8420862545145528</v>
      </c>
      <c r="F39" s="166">
        <f t="shared" si="7"/>
        <v>0.981016731016731</v>
      </c>
      <c r="G39" s="165">
        <v>4743</v>
      </c>
      <c r="H39" s="165">
        <f>SUM(D39-'[5]Septembris'!D39)</f>
        <v>4745</v>
      </c>
      <c r="I39" s="166">
        <f t="shared" si="8"/>
        <v>1.0004216740459624</v>
      </c>
    </row>
    <row r="40" spans="1:9" ht="11.25">
      <c r="A40" s="164" t="s">
        <v>221</v>
      </c>
      <c r="B40" s="165">
        <v>18751</v>
      </c>
      <c r="C40" s="165">
        <v>17759</v>
      </c>
      <c r="D40" s="165">
        <v>13083</v>
      </c>
      <c r="E40" s="166">
        <f t="shared" si="6"/>
        <v>0.6977227881179671</v>
      </c>
      <c r="F40" s="166">
        <f t="shared" si="7"/>
        <v>0.7366968860859283</v>
      </c>
      <c r="G40" s="165">
        <v>1096</v>
      </c>
      <c r="H40" s="165">
        <f>SUM(D40-'[5]Septembris'!D40)</f>
        <v>2920</v>
      </c>
      <c r="I40" s="166">
        <f t="shared" si="8"/>
        <v>2.664233576642336</v>
      </c>
    </row>
    <row r="41" spans="1:9" ht="11.25">
      <c r="A41" s="164" t="s">
        <v>185</v>
      </c>
      <c r="B41" s="165">
        <f>SUM(B42+B43)</f>
        <v>1000</v>
      </c>
      <c r="C41" s="165">
        <f>SUM(C42+C43)</f>
        <v>852</v>
      </c>
      <c r="D41" s="165">
        <f>SUM(D42+D43)</f>
        <v>703</v>
      </c>
      <c r="E41" s="166">
        <f t="shared" si="6"/>
        <v>0.703</v>
      </c>
      <c r="F41" s="166">
        <f t="shared" si="7"/>
        <v>0.8251173708920188</v>
      </c>
      <c r="G41" s="165">
        <f>SUM(G42+G43)</f>
        <v>89</v>
      </c>
      <c r="H41" s="165">
        <f>SUM(H42+H43)</f>
        <v>42</v>
      </c>
      <c r="I41" s="166">
        <f t="shared" si="8"/>
        <v>0.47191011235955055</v>
      </c>
    </row>
    <row r="42" spans="1:9" ht="11.25">
      <c r="A42" s="164" t="s">
        <v>220</v>
      </c>
      <c r="B42" s="165">
        <v>489</v>
      </c>
      <c r="C42" s="165">
        <v>450</v>
      </c>
      <c r="D42" s="165">
        <v>331</v>
      </c>
      <c r="E42" s="166">
        <f t="shared" si="6"/>
        <v>0.6768916155419223</v>
      </c>
      <c r="F42" s="166">
        <f t="shared" si="7"/>
        <v>0.7355555555555555</v>
      </c>
      <c r="G42" s="165">
        <v>29</v>
      </c>
      <c r="H42" s="165">
        <f>SUM(D42-'[5]Septembris'!D42)</f>
        <v>17</v>
      </c>
      <c r="I42" s="166">
        <f t="shared" si="8"/>
        <v>0.5862068965517241</v>
      </c>
    </row>
    <row r="43" spans="1:9" ht="11.25">
      <c r="A43" s="164" t="s">
        <v>221</v>
      </c>
      <c r="B43" s="165">
        <v>511</v>
      </c>
      <c r="C43" s="165">
        <v>402</v>
      </c>
      <c r="D43" s="165">
        <v>372</v>
      </c>
      <c r="E43" s="166">
        <f t="shared" si="6"/>
        <v>0.7279843444227005</v>
      </c>
      <c r="F43" s="166">
        <f t="shared" si="7"/>
        <v>0.9253731343283582</v>
      </c>
      <c r="G43" s="165">
        <v>60</v>
      </c>
      <c r="H43" s="165">
        <f>SUM(D43-'[5]Septembris'!D43)</f>
        <v>25</v>
      </c>
      <c r="I43" s="166">
        <f t="shared" si="8"/>
        <v>0.4166666666666667</v>
      </c>
    </row>
    <row r="44" spans="1:9" ht="11.25">
      <c r="A44" s="164" t="s">
        <v>187</v>
      </c>
      <c r="B44" s="165">
        <f>SUM(B45)</f>
        <v>2197</v>
      </c>
      <c r="C44" s="165">
        <f>SUM(C45)</f>
        <v>1726</v>
      </c>
      <c r="D44" s="165">
        <f>SUM(D45)</f>
        <v>397</v>
      </c>
      <c r="E44" s="166">
        <f t="shared" si="6"/>
        <v>0.18070095584888485</v>
      </c>
      <c r="F44" s="166">
        <f t="shared" si="7"/>
        <v>0.23001158748551565</v>
      </c>
      <c r="G44" s="165">
        <f>SUM(G45)</f>
        <v>237</v>
      </c>
      <c r="H44" s="165">
        <f>SUM(H45)</f>
        <v>53</v>
      </c>
      <c r="I44" s="166">
        <f t="shared" si="8"/>
        <v>0.22362869198312235</v>
      </c>
    </row>
    <row r="45" spans="1:9" ht="11.25">
      <c r="A45" s="164" t="s">
        <v>221</v>
      </c>
      <c r="B45" s="165">
        <v>2197</v>
      </c>
      <c r="C45" s="165">
        <v>1726</v>
      </c>
      <c r="D45" s="165">
        <v>397</v>
      </c>
      <c r="E45" s="166">
        <f t="shared" si="6"/>
        <v>0.18070095584888485</v>
      </c>
      <c r="F45" s="166">
        <f t="shared" si="7"/>
        <v>0.23001158748551565</v>
      </c>
      <c r="G45" s="165">
        <v>237</v>
      </c>
      <c r="H45" s="165">
        <f>SUM(D45-'[5]Septembris'!D45)</f>
        <v>53</v>
      </c>
      <c r="I45" s="166">
        <f t="shared" si="8"/>
        <v>0.22362869198312235</v>
      </c>
    </row>
    <row r="46" spans="1:9" ht="15.75" customHeight="1">
      <c r="A46" s="167" t="s">
        <v>97</v>
      </c>
      <c r="B46" s="162">
        <f>SUM(B47+B49)</f>
        <v>55170</v>
      </c>
      <c r="C46" s="162">
        <f>SUM(C47+C49)</f>
        <v>27477</v>
      </c>
      <c r="D46" s="162">
        <f>SUM(D47+D49)</f>
        <v>23572</v>
      </c>
      <c r="E46" s="163">
        <f t="shared" si="6"/>
        <v>0.4272611926771796</v>
      </c>
      <c r="F46" s="163">
        <f t="shared" si="7"/>
        <v>0.8578811369509044</v>
      </c>
      <c r="G46" s="162">
        <f>SUM(G47+G49)</f>
        <v>5356</v>
      </c>
      <c r="H46" s="162">
        <f>SUM(H47+H49)</f>
        <v>1997</v>
      </c>
      <c r="I46" s="163">
        <f t="shared" si="8"/>
        <v>0.3728528752800597</v>
      </c>
    </row>
    <row r="47" spans="1:9" ht="11.25">
      <c r="A47" s="164" t="s">
        <v>188</v>
      </c>
      <c r="B47" s="165">
        <f>SUM(B48)</f>
        <v>51990</v>
      </c>
      <c r="C47" s="165">
        <f>SUM(C48)</f>
        <v>25350</v>
      </c>
      <c r="D47" s="165">
        <f>SUM(D48)</f>
        <v>22140</v>
      </c>
      <c r="E47" s="166">
        <f t="shared" si="6"/>
        <v>0.4258511252163878</v>
      </c>
      <c r="F47" s="166">
        <f t="shared" si="7"/>
        <v>0.8733727810650888</v>
      </c>
      <c r="G47" s="165">
        <f>SUM(G48)</f>
        <v>5000</v>
      </c>
      <c r="H47" s="165">
        <f>SUM(H48)</f>
        <v>1792</v>
      </c>
      <c r="I47" s="166">
        <f t="shared" si="8"/>
        <v>0.3584</v>
      </c>
    </row>
    <row r="48" spans="1:9" ht="11.25">
      <c r="A48" s="164" t="s">
        <v>220</v>
      </c>
      <c r="B48" s="165">
        <v>51990</v>
      </c>
      <c r="C48" s="165">
        <v>25350</v>
      </c>
      <c r="D48" s="165">
        <v>22140</v>
      </c>
      <c r="E48" s="166">
        <f t="shared" si="6"/>
        <v>0.4258511252163878</v>
      </c>
      <c r="F48" s="166">
        <f t="shared" si="7"/>
        <v>0.8733727810650888</v>
      </c>
      <c r="G48" s="165">
        <v>5000</v>
      </c>
      <c r="H48" s="165">
        <f>SUM(D48-'[5]Septembris'!D48)</f>
        <v>1792</v>
      </c>
      <c r="I48" s="166">
        <f t="shared" si="8"/>
        <v>0.3584</v>
      </c>
    </row>
    <row r="49" spans="1:9" ht="21.75" customHeight="1">
      <c r="A49" s="169" t="s">
        <v>231</v>
      </c>
      <c r="B49" s="165">
        <f>SUM(B50+B51)</f>
        <v>3180</v>
      </c>
      <c r="C49" s="165">
        <f>SUM(C50+C51)</f>
        <v>2127</v>
      </c>
      <c r="D49" s="165">
        <f>SUM(D50+D51)</f>
        <v>1432</v>
      </c>
      <c r="E49" s="166">
        <f t="shared" si="6"/>
        <v>0.45031446540880504</v>
      </c>
      <c r="F49" s="166">
        <f t="shared" si="7"/>
        <v>0.6732487070992007</v>
      </c>
      <c r="G49" s="165">
        <f>SUM(G50+G51)</f>
        <v>356</v>
      </c>
      <c r="H49" s="165">
        <f>SUM(H50+H51)</f>
        <v>205</v>
      </c>
      <c r="I49" s="166">
        <f t="shared" si="8"/>
        <v>0.5758426966292135</v>
      </c>
    </row>
    <row r="50" spans="1:9" ht="11.25">
      <c r="A50" s="164" t="s">
        <v>220</v>
      </c>
      <c r="B50" s="165">
        <v>2880</v>
      </c>
      <c r="C50" s="165">
        <v>1863</v>
      </c>
      <c r="D50" s="165">
        <v>1349</v>
      </c>
      <c r="E50" s="166">
        <f t="shared" si="6"/>
        <v>0.4684027777777778</v>
      </c>
      <c r="F50" s="166">
        <f t="shared" si="7"/>
        <v>0.7241009125067096</v>
      </c>
      <c r="G50" s="165">
        <v>338</v>
      </c>
      <c r="H50" s="165">
        <f>SUM(D50-'[5]Septembris'!D50)</f>
        <v>181</v>
      </c>
      <c r="I50" s="166">
        <f t="shared" si="8"/>
        <v>0.5355029585798816</v>
      </c>
    </row>
    <row r="51" spans="1:9" ht="11.25">
      <c r="A51" s="164" t="s">
        <v>221</v>
      </c>
      <c r="B51" s="165">
        <v>300</v>
      </c>
      <c r="C51" s="165">
        <v>264</v>
      </c>
      <c r="D51" s="165">
        <v>83</v>
      </c>
      <c r="E51" s="166">
        <f t="shared" si="6"/>
        <v>0.27666666666666667</v>
      </c>
      <c r="F51" s="166">
        <f t="shared" si="7"/>
        <v>0.3143939393939394</v>
      </c>
      <c r="G51" s="165">
        <v>18</v>
      </c>
      <c r="H51" s="165">
        <f>SUM(D51-'[5]Septembris'!D51)</f>
        <v>24</v>
      </c>
      <c r="I51" s="166">
        <f t="shared" si="8"/>
        <v>1.3333333333333333</v>
      </c>
    </row>
    <row r="52" spans="1:9" ht="17.25" customHeight="1">
      <c r="A52" s="161" t="s">
        <v>98</v>
      </c>
      <c r="B52" s="162">
        <f>SUM(B53+B57+B59)</f>
        <v>2528</v>
      </c>
      <c r="C52" s="162">
        <f>SUM(C53+C57+C59)</f>
        <v>2053</v>
      </c>
      <c r="D52" s="162">
        <f>SUM(D53+D57+D59)</f>
        <v>442</v>
      </c>
      <c r="E52" s="163">
        <f t="shared" si="6"/>
        <v>0.17484177215189872</v>
      </c>
      <c r="F52" s="163">
        <f t="shared" si="7"/>
        <v>0.21529469069654164</v>
      </c>
      <c r="G52" s="162">
        <f>SUM(G53+G57+G59)</f>
        <v>226</v>
      </c>
      <c r="H52" s="162">
        <f>SUM(H53+H57+H59)</f>
        <v>37</v>
      </c>
      <c r="I52" s="163">
        <f t="shared" si="8"/>
        <v>0.16371681415929204</v>
      </c>
    </row>
    <row r="53" spans="1:9" ht="22.5">
      <c r="A53" s="172" t="s">
        <v>232</v>
      </c>
      <c r="B53" s="165">
        <f>SUM(B54)</f>
        <v>2350</v>
      </c>
      <c r="C53" s="165">
        <f>SUM(C54)</f>
        <v>1892</v>
      </c>
      <c r="D53" s="165">
        <f>SUM(D54)</f>
        <v>402</v>
      </c>
      <c r="E53" s="166">
        <f t="shared" si="6"/>
        <v>0.17106382978723406</v>
      </c>
      <c r="F53" s="166">
        <f t="shared" si="7"/>
        <v>0.2124735729386892</v>
      </c>
      <c r="G53" s="165">
        <f>SUM(G54)</f>
        <v>194</v>
      </c>
      <c r="H53" s="165">
        <f>SUM(H54)</f>
        <v>37</v>
      </c>
      <c r="I53" s="166">
        <f t="shared" si="8"/>
        <v>0.19072164948453607</v>
      </c>
    </row>
    <row r="54" spans="1:9" ht="11.25">
      <c r="A54" s="164" t="s">
        <v>220</v>
      </c>
      <c r="B54" s="165">
        <v>2350</v>
      </c>
      <c r="C54" s="165">
        <v>1892</v>
      </c>
      <c r="D54" s="165">
        <v>402</v>
      </c>
      <c r="E54" s="166">
        <f t="shared" si="6"/>
        <v>0.17106382978723406</v>
      </c>
      <c r="F54" s="166">
        <f t="shared" si="7"/>
        <v>0.2124735729386892</v>
      </c>
      <c r="G54" s="165">
        <v>194</v>
      </c>
      <c r="H54" s="165">
        <f>SUM(D54-'[5]Septembris'!D54)</f>
        <v>37</v>
      </c>
      <c r="I54" s="166">
        <f t="shared" si="8"/>
        <v>0.19072164948453607</v>
      </c>
    </row>
    <row r="55" spans="1:9" ht="78" customHeight="1">
      <c r="A55" s="159" t="s">
        <v>3</v>
      </c>
      <c r="B55" s="159" t="s">
        <v>214</v>
      </c>
      <c r="C55" s="159" t="s">
        <v>84</v>
      </c>
      <c r="D55" s="159" t="s">
        <v>45</v>
      </c>
      <c r="E55" s="159" t="s">
        <v>215</v>
      </c>
      <c r="F55" s="159" t="s">
        <v>216</v>
      </c>
      <c r="G55" s="159" t="s">
        <v>233</v>
      </c>
      <c r="H55" s="159" t="s">
        <v>48</v>
      </c>
      <c r="I55" s="159" t="s">
        <v>218</v>
      </c>
    </row>
    <row r="56" spans="1:9" ht="11.25">
      <c r="A56" s="159">
        <v>1</v>
      </c>
      <c r="B56" s="159">
        <v>2</v>
      </c>
      <c r="C56" s="159">
        <v>3</v>
      </c>
      <c r="D56" s="159">
        <v>4</v>
      </c>
      <c r="E56" s="159">
        <v>5</v>
      </c>
      <c r="F56" s="159">
        <v>6</v>
      </c>
      <c r="G56" s="160">
        <v>7</v>
      </c>
      <c r="H56" s="160">
        <v>8</v>
      </c>
      <c r="I56" s="160">
        <v>9</v>
      </c>
    </row>
    <row r="57" spans="1:9" ht="28.5" customHeight="1">
      <c r="A57" s="172" t="s">
        <v>234</v>
      </c>
      <c r="B57" s="165">
        <f>SUM(B58)</f>
        <v>42</v>
      </c>
      <c r="C57" s="165">
        <f>SUM(C58)</f>
        <v>25</v>
      </c>
      <c r="D57" s="165">
        <f>SUM(D58)</f>
        <v>0</v>
      </c>
      <c r="E57" s="166">
        <f aca="true" t="shared" si="9" ref="E57:E67">SUM(D57/B57)</f>
        <v>0</v>
      </c>
      <c r="F57" s="166">
        <v>0</v>
      </c>
      <c r="G57" s="165">
        <f>SUM(G58)</f>
        <v>5</v>
      </c>
      <c r="H57" s="165">
        <f>SUM(H58)</f>
        <v>0</v>
      </c>
      <c r="I57" s="166">
        <f aca="true" t="shared" si="10" ref="I57:I67">SUM(H57/G57)</f>
        <v>0</v>
      </c>
    </row>
    <row r="58" spans="1:9" ht="11.25">
      <c r="A58" s="164" t="s">
        <v>220</v>
      </c>
      <c r="B58" s="165">
        <v>42</v>
      </c>
      <c r="C58" s="165">
        <v>25</v>
      </c>
      <c r="D58" s="165">
        <v>0</v>
      </c>
      <c r="E58" s="166">
        <f t="shared" si="9"/>
        <v>0</v>
      </c>
      <c r="F58" s="166">
        <v>0</v>
      </c>
      <c r="G58" s="165">
        <v>5</v>
      </c>
      <c r="H58" s="165">
        <f>SUM(D58-'[5]Septembris'!D58)</f>
        <v>0</v>
      </c>
      <c r="I58" s="166">
        <f t="shared" si="10"/>
        <v>0</v>
      </c>
    </row>
    <row r="59" spans="1:9" ht="20.25" customHeight="1">
      <c r="A59" s="172" t="s">
        <v>195</v>
      </c>
      <c r="B59" s="173">
        <f>SUM(B60)</f>
        <v>136</v>
      </c>
      <c r="C59" s="173">
        <f>SUM(C60)</f>
        <v>136</v>
      </c>
      <c r="D59" s="173">
        <f>SUM(D60)</f>
        <v>40</v>
      </c>
      <c r="E59" s="166">
        <f t="shared" si="9"/>
        <v>0.29411764705882354</v>
      </c>
      <c r="F59" s="166">
        <f aca="true" t="shared" si="11" ref="F59:F67">SUM(D59/C59)</f>
        <v>0.29411764705882354</v>
      </c>
      <c r="G59" s="173">
        <f>SUM(G60)</f>
        <v>27</v>
      </c>
      <c r="H59" s="173">
        <f>SUM(H60)</f>
        <v>0</v>
      </c>
      <c r="I59" s="166">
        <f t="shared" si="10"/>
        <v>0</v>
      </c>
    </row>
    <row r="60" spans="1:9" ht="11.25">
      <c r="A60" s="164" t="s">
        <v>220</v>
      </c>
      <c r="B60" s="174">
        <v>136</v>
      </c>
      <c r="C60" s="173">
        <v>136</v>
      </c>
      <c r="D60" s="173">
        <v>40</v>
      </c>
      <c r="E60" s="166">
        <f t="shared" si="9"/>
        <v>0.29411764705882354</v>
      </c>
      <c r="F60" s="166">
        <f t="shared" si="11"/>
        <v>0.29411764705882354</v>
      </c>
      <c r="G60" s="174">
        <v>27</v>
      </c>
      <c r="H60" s="165">
        <f>SUM(D60-'[5]Septembris'!D60)</f>
        <v>0</v>
      </c>
      <c r="I60" s="166">
        <f t="shared" si="10"/>
        <v>0</v>
      </c>
    </row>
    <row r="61" spans="1:9" ht="17.25" customHeight="1">
      <c r="A61" s="167" t="s">
        <v>100</v>
      </c>
      <c r="B61" s="162">
        <f>SUM(B62)</f>
        <v>2000</v>
      </c>
      <c r="C61" s="162">
        <f>SUM(C62)</f>
        <v>2025</v>
      </c>
      <c r="D61" s="162">
        <f>SUM(D62)</f>
        <v>1898</v>
      </c>
      <c r="E61" s="163">
        <f t="shared" si="9"/>
        <v>0.949</v>
      </c>
      <c r="F61" s="163">
        <f t="shared" si="11"/>
        <v>0.937283950617284</v>
      </c>
      <c r="G61" s="162">
        <f>SUM(G62)</f>
        <v>238</v>
      </c>
      <c r="H61" s="162">
        <f>SUM(H62)</f>
        <v>144</v>
      </c>
      <c r="I61" s="163">
        <f t="shared" si="10"/>
        <v>0.6050420168067226</v>
      </c>
    </row>
    <row r="62" spans="1:9" ht="11.25">
      <c r="A62" s="164" t="s">
        <v>196</v>
      </c>
      <c r="B62" s="165">
        <f>SUM(B63+B64)</f>
        <v>2000</v>
      </c>
      <c r="C62" s="165">
        <f>SUM(C63+C64)</f>
        <v>2025</v>
      </c>
      <c r="D62" s="165">
        <f>SUM(D63+D64)</f>
        <v>1898</v>
      </c>
      <c r="E62" s="166">
        <f t="shared" si="9"/>
        <v>0.949</v>
      </c>
      <c r="F62" s="166">
        <f t="shared" si="11"/>
        <v>0.937283950617284</v>
      </c>
      <c r="G62" s="165">
        <f>SUM(G63+G64)</f>
        <v>238</v>
      </c>
      <c r="H62" s="165">
        <f>SUM(H63+H64)</f>
        <v>144</v>
      </c>
      <c r="I62" s="166">
        <f t="shared" si="10"/>
        <v>0.6050420168067226</v>
      </c>
    </row>
    <row r="63" spans="1:9" ht="11.25">
      <c r="A63" s="164" t="s">
        <v>220</v>
      </c>
      <c r="B63" s="165">
        <v>729</v>
      </c>
      <c r="C63" s="165">
        <v>724</v>
      </c>
      <c r="D63" s="165">
        <v>617</v>
      </c>
      <c r="E63" s="166">
        <f t="shared" si="9"/>
        <v>0.8463648834019204</v>
      </c>
      <c r="F63" s="166">
        <f t="shared" si="11"/>
        <v>0.8522099447513812</v>
      </c>
      <c r="G63" s="165">
        <v>158</v>
      </c>
      <c r="H63" s="165">
        <f>SUM(D63-'[5]Septembris'!D63)</f>
        <v>60</v>
      </c>
      <c r="I63" s="166">
        <f t="shared" si="10"/>
        <v>0.379746835443038</v>
      </c>
    </row>
    <row r="64" spans="1:9" ht="11.25">
      <c r="A64" s="164" t="s">
        <v>221</v>
      </c>
      <c r="B64" s="165">
        <v>1271</v>
      </c>
      <c r="C64" s="165">
        <v>1301</v>
      </c>
      <c r="D64" s="165">
        <v>1281</v>
      </c>
      <c r="E64" s="166">
        <f t="shared" si="9"/>
        <v>1.00786782061369</v>
      </c>
      <c r="F64" s="166">
        <f t="shared" si="11"/>
        <v>0.9846272098385856</v>
      </c>
      <c r="G64" s="165">
        <v>80</v>
      </c>
      <c r="H64" s="165">
        <f>SUM(D64-'[5]Septembris'!D64)</f>
        <v>84</v>
      </c>
      <c r="I64" s="166">
        <f t="shared" si="10"/>
        <v>1.05</v>
      </c>
    </row>
    <row r="65" spans="1:9" ht="17.25" customHeight="1">
      <c r="A65" s="167" t="s">
        <v>108</v>
      </c>
      <c r="B65" s="162">
        <f>SUM(B66)</f>
        <v>1203</v>
      </c>
      <c r="C65" s="162">
        <f>SUM(C66)</f>
        <v>1203</v>
      </c>
      <c r="D65" s="162">
        <f>SUM(D66)</f>
        <v>783</v>
      </c>
      <c r="E65" s="163">
        <f t="shared" si="9"/>
        <v>0.6508728179551122</v>
      </c>
      <c r="F65" s="163">
        <f t="shared" si="11"/>
        <v>0.6508728179551122</v>
      </c>
      <c r="G65" s="162">
        <f>SUM(G66)</f>
        <v>100</v>
      </c>
      <c r="H65" s="162">
        <f>SUM(H66)</f>
        <v>26</v>
      </c>
      <c r="I65" s="163">
        <f t="shared" si="10"/>
        <v>0.26</v>
      </c>
    </row>
    <row r="66" spans="1:9" ht="11.25">
      <c r="A66" s="164" t="s">
        <v>198</v>
      </c>
      <c r="B66" s="165">
        <f>SUM(B67+B68)</f>
        <v>1203</v>
      </c>
      <c r="C66" s="165">
        <f>SUM(C67+C68)</f>
        <v>1203</v>
      </c>
      <c r="D66" s="165">
        <f>SUM(D67+D68)</f>
        <v>783</v>
      </c>
      <c r="E66" s="166">
        <f t="shared" si="9"/>
        <v>0.6508728179551122</v>
      </c>
      <c r="F66" s="166">
        <f t="shared" si="11"/>
        <v>0.6508728179551122</v>
      </c>
      <c r="G66" s="165">
        <f>SUM(G67+G68)</f>
        <v>100</v>
      </c>
      <c r="H66" s="165">
        <f>SUM(H67+H68)</f>
        <v>26</v>
      </c>
      <c r="I66" s="166">
        <f t="shared" si="10"/>
        <v>0.26</v>
      </c>
    </row>
    <row r="67" spans="1:9" ht="11.25">
      <c r="A67" s="164" t="s">
        <v>220</v>
      </c>
      <c r="B67" s="165">
        <v>1203</v>
      </c>
      <c r="C67" s="165">
        <v>1203</v>
      </c>
      <c r="D67" s="165">
        <v>783</v>
      </c>
      <c r="E67" s="166">
        <f t="shared" si="9"/>
        <v>0.6508728179551122</v>
      </c>
      <c r="F67" s="166">
        <f t="shared" si="11"/>
        <v>0.6508728179551122</v>
      </c>
      <c r="G67" s="165">
        <v>100</v>
      </c>
      <c r="H67" s="165">
        <f>SUM(D67-'[5]Septembris'!D67)</f>
        <v>26</v>
      </c>
      <c r="I67" s="166">
        <f t="shared" si="10"/>
        <v>0.26</v>
      </c>
    </row>
    <row r="68" spans="1:9" ht="12.75">
      <c r="A68" s="164" t="s">
        <v>221</v>
      </c>
      <c r="B68" s="165"/>
      <c r="C68" s="165"/>
      <c r="D68" s="175"/>
      <c r="E68" s="166"/>
      <c r="F68" s="166"/>
      <c r="G68" s="165"/>
      <c r="H68" s="165"/>
      <c r="I68" s="166"/>
    </row>
    <row r="69" spans="1:9" ht="17.25" customHeight="1">
      <c r="A69" s="167" t="s">
        <v>101</v>
      </c>
      <c r="B69" s="162">
        <f>SUM(B70+B73)</f>
        <v>21062</v>
      </c>
      <c r="C69" s="162">
        <f>SUM(C70+C73)</f>
        <v>19220</v>
      </c>
      <c r="D69" s="162">
        <f>SUM(D70+D73)</f>
        <v>16387</v>
      </c>
      <c r="E69" s="163">
        <f>SUM(D69/B69)</f>
        <v>0.7780362738581331</v>
      </c>
      <c r="F69" s="163">
        <f>SUM(D69/C69)</f>
        <v>0.8526014568158169</v>
      </c>
      <c r="G69" s="162">
        <f>SUM(G70+G73)</f>
        <v>1190</v>
      </c>
      <c r="H69" s="162">
        <f>SUM(H70+H73)</f>
        <v>1613</v>
      </c>
      <c r="I69" s="163">
        <f>SUM(H69/G69)</f>
        <v>1.3554621848739496</v>
      </c>
    </row>
    <row r="70" spans="1:9" ht="11.25">
      <c r="A70" s="164" t="s">
        <v>199</v>
      </c>
      <c r="B70" s="165">
        <f>SUM(B71+B72)</f>
        <v>867</v>
      </c>
      <c r="C70" s="165">
        <f>SUM(C71+C72)</f>
        <v>742</v>
      </c>
      <c r="D70" s="165">
        <f>SUM(D71+D72)</f>
        <v>563</v>
      </c>
      <c r="E70" s="166">
        <f>SUM(D70/B70)</f>
        <v>0.649365628604383</v>
      </c>
      <c r="F70" s="166">
        <f>SUM(D70/C70)</f>
        <v>0.7587601078167115</v>
      </c>
      <c r="G70" s="165">
        <f>SUM(G71+G72)</f>
        <v>69</v>
      </c>
      <c r="H70" s="165">
        <f>SUM(H71+H72)</f>
        <v>52</v>
      </c>
      <c r="I70" s="166">
        <f>SUM(H70/G70)</f>
        <v>0.7536231884057971</v>
      </c>
    </row>
    <row r="71" spans="1:9" ht="11.25">
      <c r="A71" s="164" t="s">
        <v>220</v>
      </c>
      <c r="B71" s="165">
        <v>867</v>
      </c>
      <c r="C71" s="165">
        <v>742</v>
      </c>
      <c r="D71" s="165">
        <v>563</v>
      </c>
      <c r="E71" s="166">
        <f>SUM(D71/B71)</f>
        <v>0.649365628604383</v>
      </c>
      <c r="F71" s="166">
        <f>SUM(D71/C71)</f>
        <v>0.7587601078167115</v>
      </c>
      <c r="G71" s="165">
        <v>69</v>
      </c>
      <c r="H71" s="165">
        <f>SUM(D71-'[5]Septembris'!D71)</f>
        <v>52</v>
      </c>
      <c r="I71" s="166">
        <f>SUM(H71/G71)</f>
        <v>0.7536231884057971</v>
      </c>
    </row>
    <row r="72" spans="1:9" ht="11.25">
      <c r="A72" s="164" t="s">
        <v>221</v>
      </c>
      <c r="B72" s="165"/>
      <c r="C72" s="165"/>
      <c r="D72" s="165"/>
      <c r="E72" s="166"/>
      <c r="F72" s="166"/>
      <c r="G72" s="165"/>
      <c r="H72" s="165"/>
      <c r="I72" s="166"/>
    </row>
    <row r="73" spans="1:9" ht="11.25">
      <c r="A73" s="164" t="s">
        <v>201</v>
      </c>
      <c r="B73" s="165">
        <f>SUM(B74+B75)</f>
        <v>20195</v>
      </c>
      <c r="C73" s="165">
        <f>SUM(C74+C75)</f>
        <v>18478</v>
      </c>
      <c r="D73" s="165">
        <f>SUM(D74+D75)</f>
        <v>15824</v>
      </c>
      <c r="E73" s="166">
        <f aca="true" t="shared" si="12" ref="E73:E78">SUM(D73/B73)</f>
        <v>0.783560287199802</v>
      </c>
      <c r="F73" s="166">
        <f>SUM(D73/C73)</f>
        <v>0.8563697369845221</v>
      </c>
      <c r="G73" s="165">
        <f>SUM(G74+G75)</f>
        <v>1121</v>
      </c>
      <c r="H73" s="165">
        <f>SUM(H74+H75)</f>
        <v>1561</v>
      </c>
      <c r="I73" s="166">
        <f>SUM(H73/G73)</f>
        <v>1.392506690454951</v>
      </c>
    </row>
    <row r="74" spans="1:9" ht="11.25">
      <c r="A74" s="164" t="s">
        <v>220</v>
      </c>
      <c r="B74" s="165">
        <v>18865</v>
      </c>
      <c r="C74" s="165">
        <v>17146</v>
      </c>
      <c r="D74" s="165">
        <v>14903</v>
      </c>
      <c r="E74" s="166">
        <f t="shared" si="12"/>
        <v>0.7899814471243043</v>
      </c>
      <c r="F74" s="166">
        <f>SUM(D74/C74)</f>
        <v>0.8691823165752945</v>
      </c>
      <c r="G74" s="165">
        <v>1121</v>
      </c>
      <c r="H74" s="165">
        <f>SUM(D74-'[5]Septembris'!D74)</f>
        <v>1419</v>
      </c>
      <c r="I74" s="166">
        <f>SUM(H74/G74)</f>
        <v>1.2658340767172167</v>
      </c>
    </row>
    <row r="75" spans="1:9" ht="11.25">
      <c r="A75" s="164" t="s">
        <v>221</v>
      </c>
      <c r="B75" s="165">
        <v>1330</v>
      </c>
      <c r="C75" s="165">
        <v>1332</v>
      </c>
      <c r="D75" s="165">
        <v>921</v>
      </c>
      <c r="E75" s="166">
        <f t="shared" si="12"/>
        <v>0.6924812030075188</v>
      </c>
      <c r="F75" s="166">
        <f>SUM(D75/C75)</f>
        <v>0.6914414414414415</v>
      </c>
      <c r="G75" s="165">
        <v>0</v>
      </c>
      <c r="H75" s="165">
        <f>SUM(D75-'[5]Septembris'!D75)</f>
        <v>142</v>
      </c>
      <c r="I75" s="166">
        <v>0</v>
      </c>
    </row>
    <row r="76" spans="1:9" ht="15.75" customHeight="1">
      <c r="A76" s="167" t="s">
        <v>204</v>
      </c>
      <c r="B76" s="162">
        <f>SUM(B77+B78)</f>
        <v>134</v>
      </c>
      <c r="C76" s="162">
        <f>SUM(C77+C78)</f>
        <v>123</v>
      </c>
      <c r="D76" s="162">
        <f>SUM(D77+D78)</f>
        <v>100</v>
      </c>
      <c r="E76" s="163">
        <f t="shared" si="12"/>
        <v>0.746268656716418</v>
      </c>
      <c r="F76" s="163">
        <f>SUM(D76/C76)</f>
        <v>0.8130081300813008</v>
      </c>
      <c r="G76" s="162">
        <f>SUM(G77+G78)</f>
        <v>10</v>
      </c>
      <c r="H76" s="162">
        <f>SUM(H77+H78)</f>
        <v>21</v>
      </c>
      <c r="I76" s="163">
        <f>SUM(H76/G76)</f>
        <v>2.1</v>
      </c>
    </row>
    <row r="77" spans="1:9" ht="13.5" customHeight="1">
      <c r="A77" s="164" t="s">
        <v>220</v>
      </c>
      <c r="B77" s="165">
        <v>132</v>
      </c>
      <c r="C77" s="165">
        <v>121</v>
      </c>
      <c r="D77" s="165">
        <v>99</v>
      </c>
      <c r="E77" s="166">
        <f t="shared" si="12"/>
        <v>0.75</v>
      </c>
      <c r="F77" s="166">
        <f>SUM(D77/C77)</f>
        <v>0.8181818181818182</v>
      </c>
      <c r="G77" s="165">
        <v>10</v>
      </c>
      <c r="H77" s="165">
        <f>SUM(D77-'[5]Septembris'!D77)</f>
        <v>20</v>
      </c>
      <c r="I77" s="166">
        <f>SUM(H77/G77)</f>
        <v>2</v>
      </c>
    </row>
    <row r="78" spans="1:9" ht="13.5" customHeight="1">
      <c r="A78" s="164" t="s">
        <v>221</v>
      </c>
      <c r="B78" s="165">
        <v>2</v>
      </c>
      <c r="C78" s="165">
        <v>2</v>
      </c>
      <c r="D78" s="165">
        <v>1</v>
      </c>
      <c r="E78" s="166">
        <f t="shared" si="12"/>
        <v>0.5</v>
      </c>
      <c r="F78" s="166">
        <v>0</v>
      </c>
      <c r="G78" s="165">
        <v>0</v>
      </c>
      <c r="H78" s="165">
        <f>SUM(D78-'[5]Septembris'!D78)</f>
        <v>1</v>
      </c>
      <c r="I78" s="166">
        <v>0</v>
      </c>
    </row>
    <row r="79" spans="1:9" ht="28.5" customHeight="1">
      <c r="A79" s="171" t="s">
        <v>235</v>
      </c>
      <c r="B79" s="162">
        <f>SUM(B80+B81)</f>
        <v>0</v>
      </c>
      <c r="C79" s="162">
        <f>SUM(C80+C81)</f>
        <v>0</v>
      </c>
      <c r="D79" s="162">
        <f>SUM(D80+D81)</f>
        <v>3010</v>
      </c>
      <c r="E79" s="163">
        <v>0</v>
      </c>
      <c r="F79" s="163">
        <v>0</v>
      </c>
      <c r="G79" s="162">
        <f>SUM(G80+G81)</f>
        <v>0</v>
      </c>
      <c r="H79" s="162">
        <f>SUM(H80+H81)</f>
        <v>354</v>
      </c>
      <c r="I79" s="163">
        <v>0</v>
      </c>
    </row>
    <row r="80" spans="1:9" ht="12.75">
      <c r="A80" s="164" t="s">
        <v>220</v>
      </c>
      <c r="B80" s="165"/>
      <c r="C80" s="175"/>
      <c r="D80" s="165">
        <v>1925</v>
      </c>
      <c r="E80" s="166"/>
      <c r="F80" s="166"/>
      <c r="G80" s="175"/>
      <c r="H80" s="165">
        <f>SUM(D80-'[5]Septembris'!D80)</f>
        <v>179</v>
      </c>
      <c r="I80" s="166"/>
    </row>
    <row r="81" spans="1:9" ht="12.75">
      <c r="A81" s="164" t="s">
        <v>221</v>
      </c>
      <c r="B81" s="165"/>
      <c r="C81" s="175"/>
      <c r="D81" s="165">
        <v>1085</v>
      </c>
      <c r="E81" s="166"/>
      <c r="F81" s="166"/>
      <c r="G81" s="175"/>
      <c r="H81" s="165">
        <f>SUM(D81-'[5]Septembris'!D81)</f>
        <v>175</v>
      </c>
      <c r="I81" s="166"/>
    </row>
    <row r="82" spans="1:9" ht="12.75">
      <c r="A82" s="176" t="s">
        <v>236</v>
      </c>
      <c r="B82" s="177"/>
      <c r="C82" s="177"/>
      <c r="D82" s="177"/>
      <c r="E82" s="177"/>
      <c r="F82" s="177"/>
      <c r="G82" s="151"/>
      <c r="H82" s="151"/>
      <c r="I82" s="151"/>
    </row>
    <row r="83" spans="1:9" ht="12.75">
      <c r="A83" s="176" t="s">
        <v>209</v>
      </c>
      <c r="B83" s="177"/>
      <c r="C83" s="177"/>
      <c r="D83" s="177"/>
      <c r="E83" s="177"/>
      <c r="F83" s="177"/>
      <c r="G83" s="151"/>
      <c r="H83" s="151"/>
      <c r="I83" s="151"/>
    </row>
    <row r="84" spans="1:9" ht="12.75">
      <c r="A84" s="176"/>
      <c r="B84" s="177"/>
      <c r="C84" s="177"/>
      <c r="D84" s="177"/>
      <c r="E84" s="177"/>
      <c r="F84" s="177"/>
      <c r="G84" s="151"/>
      <c r="H84" s="151"/>
      <c r="I84" s="151"/>
    </row>
    <row r="85" spans="1:9" ht="12.75">
      <c r="A85" s="178"/>
      <c r="B85" s="177"/>
      <c r="C85" s="177"/>
      <c r="D85" s="177"/>
      <c r="E85" s="177"/>
      <c r="F85" s="177"/>
      <c r="G85" s="151"/>
      <c r="H85" s="151"/>
      <c r="I85" s="151"/>
    </row>
    <row r="86" spans="1:9" ht="12.75">
      <c r="A86" s="178"/>
      <c r="B86" s="177"/>
      <c r="C86" s="177"/>
      <c r="D86" s="177"/>
      <c r="E86" s="177"/>
      <c r="F86" s="177"/>
      <c r="G86" s="151"/>
      <c r="H86" s="151"/>
      <c r="I86" s="151"/>
    </row>
    <row r="87" spans="1:9" ht="12.75">
      <c r="A87" s="178"/>
      <c r="B87" s="177"/>
      <c r="C87" s="177"/>
      <c r="D87" s="177"/>
      <c r="E87" s="177"/>
      <c r="F87" s="177"/>
      <c r="G87" s="151"/>
      <c r="H87" s="151"/>
      <c r="I87" s="151"/>
    </row>
    <row r="88" spans="1:9" ht="12.75">
      <c r="A88" s="178"/>
      <c r="B88" s="177"/>
      <c r="C88" s="177"/>
      <c r="D88" s="177"/>
      <c r="E88" s="177"/>
      <c r="F88" s="177"/>
      <c r="G88" s="151"/>
      <c r="H88" s="151"/>
      <c r="I88" s="151"/>
    </row>
    <row r="89" spans="1:9" ht="12.75">
      <c r="A89" s="178"/>
      <c r="B89" s="177"/>
      <c r="C89" s="177"/>
      <c r="D89" s="177"/>
      <c r="E89" s="177"/>
      <c r="F89" s="177"/>
      <c r="G89" s="151"/>
      <c r="H89" s="151"/>
      <c r="I89" s="151"/>
    </row>
    <row r="90" spans="1:9" ht="12.75">
      <c r="A90" s="178"/>
      <c r="B90" s="177"/>
      <c r="C90" s="177"/>
      <c r="D90" s="177"/>
      <c r="E90" s="177"/>
      <c r="F90" s="177"/>
      <c r="G90" s="151"/>
      <c r="H90" s="151"/>
      <c r="I90" s="151"/>
    </row>
    <row r="91" spans="1:9" ht="12.75">
      <c r="A91" s="178"/>
      <c r="B91" s="177"/>
      <c r="C91" s="177"/>
      <c r="D91" s="177"/>
      <c r="E91" s="177"/>
      <c r="F91" s="177"/>
      <c r="G91" s="151"/>
      <c r="H91" s="151"/>
      <c r="I91" s="151"/>
    </row>
    <row r="92" spans="1:9" ht="12.75">
      <c r="A92" s="178"/>
      <c r="B92" s="177"/>
      <c r="C92" s="177"/>
      <c r="D92" s="177"/>
      <c r="E92" s="177"/>
      <c r="F92" s="177"/>
      <c r="G92" s="151"/>
      <c r="H92" s="151"/>
      <c r="I92" s="151"/>
    </row>
    <row r="93" spans="1:9" ht="12.75">
      <c r="A93" s="178"/>
      <c r="B93" s="177"/>
      <c r="C93" s="177"/>
      <c r="D93" s="177"/>
      <c r="E93" s="177"/>
      <c r="F93" s="177"/>
      <c r="G93" s="151"/>
      <c r="H93" s="151"/>
      <c r="I93" s="151"/>
    </row>
    <row r="94" spans="1:9" ht="12.75">
      <c r="A94" s="178"/>
      <c r="B94" s="177"/>
      <c r="C94" s="177"/>
      <c r="D94" s="177"/>
      <c r="E94" s="177"/>
      <c r="F94" s="177"/>
      <c r="G94" s="151"/>
      <c r="H94" s="151"/>
      <c r="I94" s="151"/>
    </row>
    <row r="95" spans="1:9" ht="12.75">
      <c r="A95" s="178"/>
      <c r="B95" s="177"/>
      <c r="C95" s="177"/>
      <c r="D95" s="177"/>
      <c r="E95" s="177"/>
      <c r="F95" s="177"/>
      <c r="G95" s="151"/>
      <c r="H95" s="151"/>
      <c r="I95" s="151"/>
    </row>
    <row r="96" spans="1:9" ht="12.75">
      <c r="A96" s="179"/>
      <c r="B96" s="179"/>
      <c r="C96" s="179"/>
      <c r="D96" s="179"/>
      <c r="E96" s="179"/>
      <c r="F96" s="152"/>
      <c r="G96" s="151"/>
      <c r="H96" s="151"/>
      <c r="I96" s="151"/>
    </row>
    <row r="97" spans="1:9" ht="12">
      <c r="A97" s="179" t="s">
        <v>78</v>
      </c>
      <c r="B97" s="179"/>
      <c r="C97" s="179"/>
      <c r="D97" s="179" t="s">
        <v>36</v>
      </c>
      <c r="E97" s="179"/>
      <c r="F97" s="151"/>
      <c r="G97" s="151"/>
      <c r="H97" s="151"/>
      <c r="I97" s="151"/>
    </row>
    <row r="98" spans="1:9" ht="12">
      <c r="A98" s="179"/>
      <c r="B98" s="179"/>
      <c r="C98" s="179"/>
      <c r="D98" s="179"/>
      <c r="E98" s="179"/>
      <c r="F98" s="151"/>
      <c r="G98" s="151"/>
      <c r="H98" s="151"/>
      <c r="I98" s="151"/>
    </row>
    <row r="99" spans="1:9" ht="12">
      <c r="A99" s="179"/>
      <c r="B99" s="179"/>
      <c r="C99" s="179"/>
      <c r="D99" s="179"/>
      <c r="E99" s="179"/>
      <c r="F99" s="151"/>
      <c r="G99" s="151"/>
      <c r="H99" s="151"/>
      <c r="I99" s="151"/>
    </row>
    <row r="100" spans="1:9" ht="12">
      <c r="A100" s="179"/>
      <c r="B100" s="179"/>
      <c r="C100" s="179"/>
      <c r="D100" s="179"/>
      <c r="E100" s="179"/>
      <c r="F100" s="151"/>
      <c r="G100" s="151"/>
      <c r="H100" s="151"/>
      <c r="I100" s="151"/>
    </row>
    <row r="101" spans="1:9" ht="12">
      <c r="A101" s="179"/>
      <c r="B101" s="179"/>
      <c r="C101" s="179"/>
      <c r="D101" s="179"/>
      <c r="E101" s="179"/>
      <c r="F101" s="151"/>
      <c r="G101" s="151"/>
      <c r="H101" s="151"/>
      <c r="I101" s="151"/>
    </row>
    <row r="102" spans="1:9" ht="12">
      <c r="A102" s="179"/>
      <c r="B102" s="179"/>
      <c r="C102" s="179"/>
      <c r="D102" s="179"/>
      <c r="E102" s="179"/>
      <c r="F102" s="151"/>
      <c r="G102" s="151"/>
      <c r="H102" s="151"/>
      <c r="I102" s="151"/>
    </row>
    <row r="103" spans="1:9" ht="12.75">
      <c r="A103" s="152"/>
      <c r="B103" s="179"/>
      <c r="C103" s="152"/>
      <c r="D103" s="152"/>
      <c r="E103" s="152"/>
      <c r="F103" s="152"/>
      <c r="G103" s="151"/>
      <c r="H103" s="151"/>
      <c r="I103" s="151"/>
    </row>
    <row r="104" spans="1:9" ht="12.75">
      <c r="A104" s="152"/>
      <c r="B104" s="152"/>
      <c r="C104" s="152"/>
      <c r="D104" s="152"/>
      <c r="E104" s="152"/>
      <c r="F104" s="152"/>
      <c r="G104" s="151"/>
      <c r="H104" s="151"/>
      <c r="I104" s="151"/>
    </row>
    <row r="105" spans="1:9" ht="12.75">
      <c r="A105" s="152"/>
      <c r="B105" s="152"/>
      <c r="C105" s="152"/>
      <c r="D105" s="152"/>
      <c r="E105" s="152"/>
      <c r="F105" s="152"/>
      <c r="G105" s="151"/>
      <c r="H105" s="151"/>
      <c r="I105" s="151"/>
    </row>
    <row r="106" spans="1:9" ht="12.75">
      <c r="A106" s="152"/>
      <c r="B106" s="152"/>
      <c r="C106" s="152"/>
      <c r="D106" s="152"/>
      <c r="E106" s="152"/>
      <c r="F106" s="152"/>
      <c r="G106" s="151"/>
      <c r="H106" s="151"/>
      <c r="I106" s="151"/>
    </row>
    <row r="107" spans="1:9" ht="12.75">
      <c r="A107" s="152"/>
      <c r="B107" s="152"/>
      <c r="C107" s="152"/>
      <c r="D107" s="152"/>
      <c r="E107" s="152"/>
      <c r="F107" s="152"/>
      <c r="G107" s="151"/>
      <c r="H107" s="151"/>
      <c r="I107" s="151"/>
    </row>
    <row r="108" spans="1:9" ht="12.75">
      <c r="A108" s="152"/>
      <c r="B108" s="152"/>
      <c r="C108" s="152"/>
      <c r="D108" s="152"/>
      <c r="E108" s="152"/>
      <c r="F108" s="152"/>
      <c r="G108" s="151"/>
      <c r="H108" s="151"/>
      <c r="I108" s="151"/>
    </row>
    <row r="109" spans="1:9" ht="12.75">
      <c r="A109" s="152"/>
      <c r="B109" s="152"/>
      <c r="C109" s="152"/>
      <c r="D109" s="152"/>
      <c r="E109" s="152"/>
      <c r="F109" s="152"/>
      <c r="G109" s="151"/>
      <c r="H109" s="151"/>
      <c r="I109" s="151"/>
    </row>
    <row r="110" spans="1:9" ht="12">
      <c r="A110" s="179" t="s">
        <v>37</v>
      </c>
      <c r="B110" s="151"/>
      <c r="C110" s="151"/>
      <c r="D110" s="151"/>
      <c r="E110" s="151"/>
      <c r="F110" s="151"/>
      <c r="G110" s="151"/>
      <c r="H110" s="151"/>
      <c r="I110" s="151"/>
    </row>
    <row r="111" spans="1:9" ht="12">
      <c r="A111" s="179" t="s">
        <v>38</v>
      </c>
      <c r="B111" s="151"/>
      <c r="C111" s="151"/>
      <c r="D111" s="151"/>
      <c r="E111" s="151"/>
      <c r="F111" s="151"/>
      <c r="G111" s="151"/>
      <c r="H111" s="151"/>
      <c r="I111" s="151"/>
    </row>
    <row r="112" spans="1:9" ht="11.25">
      <c r="A112" s="151"/>
      <c r="B112" s="151"/>
      <c r="C112" s="151"/>
      <c r="D112" s="151"/>
      <c r="E112" s="151"/>
      <c r="F112" s="151"/>
      <c r="G112" s="151"/>
      <c r="H112" s="151"/>
      <c r="I112" s="151"/>
    </row>
    <row r="113" spans="1:9" ht="11.25">
      <c r="A113" s="151"/>
      <c r="B113" s="151"/>
      <c r="C113" s="151"/>
      <c r="D113" s="151"/>
      <c r="E113" s="151"/>
      <c r="F113" s="151"/>
      <c r="G113" s="151"/>
      <c r="H113" s="151"/>
      <c r="I113" s="151"/>
    </row>
    <row r="114" spans="1:9" ht="11.25">
      <c r="A114" s="151"/>
      <c r="B114" s="151"/>
      <c r="C114" s="151"/>
      <c r="D114" s="151"/>
      <c r="E114" s="151"/>
      <c r="F114" s="151"/>
      <c r="G114" s="151"/>
      <c r="H114" s="151"/>
      <c r="I114" s="151"/>
    </row>
    <row r="115" spans="1:9" ht="11.25">
      <c r="A115" s="151"/>
      <c r="B115" s="151"/>
      <c r="C115" s="151"/>
      <c r="D115" s="151"/>
      <c r="E115" s="151"/>
      <c r="F115" s="151"/>
      <c r="G115" s="151"/>
      <c r="H115" s="151"/>
      <c r="I115" s="151"/>
    </row>
    <row r="116" spans="1:9" ht="12">
      <c r="A116" s="179"/>
      <c r="B116" s="151"/>
      <c r="C116" s="151"/>
      <c r="D116" s="151"/>
      <c r="E116" s="151"/>
      <c r="F116" s="151"/>
      <c r="G116" s="151"/>
      <c r="H116" s="151"/>
      <c r="I116" s="151"/>
    </row>
    <row r="117" spans="1:9" ht="12">
      <c r="A117" s="179"/>
      <c r="B117" s="151"/>
      <c r="C117" s="151"/>
      <c r="D117" s="151"/>
      <c r="E117" s="151"/>
      <c r="F117" s="151"/>
      <c r="G117" s="151"/>
      <c r="H117" s="151"/>
      <c r="I117" s="151"/>
    </row>
    <row r="118" spans="1:9" ht="11.25">
      <c r="A118" s="151"/>
      <c r="B118" s="151"/>
      <c r="C118" s="151"/>
      <c r="D118" s="151"/>
      <c r="E118" s="151"/>
      <c r="F118" s="151"/>
      <c r="G118" s="151"/>
      <c r="H118" s="151"/>
      <c r="I118" s="151"/>
    </row>
    <row r="119" spans="1:9" ht="11.25">
      <c r="A119" s="151"/>
      <c r="B119" s="151"/>
      <c r="C119" s="151"/>
      <c r="D119" s="151"/>
      <c r="E119" s="151"/>
      <c r="F119" s="151"/>
      <c r="G119" s="151"/>
      <c r="H119" s="151"/>
      <c r="I119" s="151"/>
    </row>
    <row r="120" spans="1:9" ht="11.25">
      <c r="A120" s="151"/>
      <c r="B120" s="151"/>
      <c r="C120" s="151"/>
      <c r="D120" s="151"/>
      <c r="E120" s="151"/>
      <c r="F120" s="151"/>
      <c r="G120" s="151"/>
      <c r="H120" s="151"/>
      <c r="I120" s="151"/>
    </row>
  </sheetData>
  <printOptions/>
  <pageMargins left="0.4724409448818898" right="0.4724409448818898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A11" sqref="A11"/>
    </sheetView>
  </sheetViews>
  <sheetFormatPr defaultColWidth="9.00390625" defaultRowHeight="12"/>
  <cols>
    <col min="1" max="1" width="27.25390625" style="182" customWidth="1"/>
    <col min="2" max="2" width="10.625" style="182" customWidth="1"/>
    <col min="3" max="3" width="11.25390625" style="182" customWidth="1"/>
    <col min="4" max="4" width="10.625" style="182" customWidth="1"/>
    <col min="5" max="5" width="8.875" style="182" customWidth="1"/>
    <col min="6" max="6" width="10.625" style="182" customWidth="1"/>
    <col min="7" max="7" width="11.125" style="182" customWidth="1"/>
    <col min="8" max="8" width="9.75390625" style="182" customWidth="1"/>
    <col min="9" max="9" width="10.625" style="182" customWidth="1"/>
    <col min="10" max="16384" width="8.00390625" style="182" customWidth="1"/>
  </cols>
  <sheetData>
    <row r="1" spans="1:9" ht="12.75">
      <c r="A1" s="180"/>
      <c r="B1" s="180"/>
      <c r="C1" s="180"/>
      <c r="D1" s="180"/>
      <c r="E1" s="181"/>
      <c r="F1" s="181"/>
      <c r="G1" s="180"/>
      <c r="H1" s="180"/>
      <c r="I1" s="180"/>
    </row>
    <row r="2" spans="1:9" ht="12.75">
      <c r="A2" s="180"/>
      <c r="B2" s="180"/>
      <c r="C2" s="180"/>
      <c r="D2" s="180"/>
      <c r="E2" s="181"/>
      <c r="F2" s="181"/>
      <c r="G2" s="180"/>
      <c r="H2" s="180"/>
      <c r="I2" s="180"/>
    </row>
    <row r="3" spans="1:9" ht="12" customHeight="1">
      <c r="A3" s="180"/>
      <c r="B3" s="180"/>
      <c r="C3" s="180"/>
      <c r="D3" s="180"/>
      <c r="E3" s="181"/>
      <c r="F3" s="181"/>
      <c r="G3" s="180"/>
      <c r="H3" s="180"/>
      <c r="I3" s="180"/>
    </row>
    <row r="4" spans="1:9" ht="18.75" customHeight="1">
      <c r="A4" s="180"/>
      <c r="B4" s="181" t="s">
        <v>237</v>
      </c>
      <c r="C4" s="180"/>
      <c r="D4" s="180"/>
      <c r="E4" s="181"/>
      <c r="F4" s="181"/>
      <c r="G4" s="180"/>
      <c r="H4" s="180"/>
      <c r="I4" s="181" t="s">
        <v>238</v>
      </c>
    </row>
    <row r="5" spans="1:9" ht="20.25" customHeight="1">
      <c r="A5" s="183" t="s">
        <v>239</v>
      </c>
      <c r="B5" s="184"/>
      <c r="C5" s="184"/>
      <c r="D5" s="184"/>
      <c r="E5" s="184"/>
      <c r="F5" s="184"/>
      <c r="G5" s="184"/>
      <c r="H5" s="184"/>
      <c r="I5" s="184"/>
    </row>
    <row r="6" spans="1:9" ht="15" customHeight="1">
      <c r="A6" s="183" t="s">
        <v>240</v>
      </c>
      <c r="B6" s="184"/>
      <c r="C6" s="184"/>
      <c r="D6" s="184"/>
      <c r="E6" s="184"/>
      <c r="F6" s="184"/>
      <c r="G6" s="184"/>
      <c r="H6" s="184"/>
      <c r="I6" s="184"/>
    </row>
    <row r="7" spans="1:9" ht="14.25" customHeight="1">
      <c r="A7" s="183"/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0"/>
      <c r="B8" s="180"/>
      <c r="C8" s="180"/>
      <c r="D8" s="180"/>
      <c r="E8" s="181"/>
      <c r="F8" s="181"/>
      <c r="G8" s="180"/>
      <c r="H8" s="180"/>
      <c r="I8" s="180" t="s">
        <v>2</v>
      </c>
    </row>
    <row r="9" spans="1:9" ht="54.75" customHeight="1">
      <c r="A9" s="185" t="s">
        <v>3</v>
      </c>
      <c r="B9" s="185" t="s">
        <v>43</v>
      </c>
      <c r="C9" s="185" t="s">
        <v>241</v>
      </c>
      <c r="D9" s="185" t="s">
        <v>45</v>
      </c>
      <c r="E9" s="185" t="s">
        <v>127</v>
      </c>
      <c r="F9" s="185" t="s">
        <v>242</v>
      </c>
      <c r="G9" s="185" t="s">
        <v>243</v>
      </c>
      <c r="H9" s="185" t="s">
        <v>48</v>
      </c>
      <c r="I9" s="185" t="s">
        <v>244</v>
      </c>
    </row>
    <row r="10" spans="1:9" ht="11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 t="s">
        <v>245</v>
      </c>
      <c r="I10" s="185">
        <v>9</v>
      </c>
    </row>
    <row r="11" spans="1:9" ht="25.5">
      <c r="A11" s="186" t="s">
        <v>246</v>
      </c>
      <c r="B11" s="187">
        <f>SUM(B12+B28)</f>
        <v>701983</v>
      </c>
      <c r="C11" s="187">
        <f>SUM(C12+C28)</f>
        <v>551236</v>
      </c>
      <c r="D11" s="187">
        <f>SUM(D12+D28)</f>
        <v>531449</v>
      </c>
      <c r="E11" s="188">
        <f>SUM(D11/B11)</f>
        <v>0.7570681911100411</v>
      </c>
      <c r="F11" s="189" t="s">
        <v>132</v>
      </c>
      <c r="G11" s="187">
        <f>SUM(G12+G28)</f>
        <v>58928</v>
      </c>
      <c r="H11" s="187">
        <f>SUM(H12+H28)</f>
        <v>58125</v>
      </c>
      <c r="I11" s="189" t="s">
        <v>132</v>
      </c>
    </row>
    <row r="12" spans="1:9" ht="12.75">
      <c r="A12" s="190" t="s">
        <v>247</v>
      </c>
      <c r="B12" s="191">
        <f>SUM(B13+B17+B20+B27)</f>
        <v>664639</v>
      </c>
      <c r="C12" s="191">
        <f>SUM(C13+C17+C20+C27)</f>
        <v>523792</v>
      </c>
      <c r="D12" s="191">
        <f>SUM(D13+D17+D20+D27)</f>
        <v>510425</v>
      </c>
      <c r="E12" s="188">
        <f>SUM(D12/B12)</f>
        <v>0.7679732907638582</v>
      </c>
      <c r="F12" s="192">
        <f>SUM(D12/C12)</f>
        <v>0.9744803280691572</v>
      </c>
      <c r="G12" s="191">
        <f>SUM(G13+G17+G20+G27)</f>
        <v>57208</v>
      </c>
      <c r="H12" s="191">
        <f>SUM(H13+H17+H20+H27)</f>
        <v>53849</v>
      </c>
      <c r="I12" s="192">
        <f>SUM(H12/G12)</f>
        <v>0.9412844357432527</v>
      </c>
    </row>
    <row r="13" spans="1:9" ht="14.25" customHeight="1">
      <c r="A13" s="193" t="s">
        <v>134</v>
      </c>
      <c r="B13" s="194">
        <v>54690</v>
      </c>
      <c r="C13" s="194">
        <v>46717</v>
      </c>
      <c r="D13" s="194">
        <f>SUM(D14+D15+D16)</f>
        <v>51545</v>
      </c>
      <c r="E13" s="195">
        <f>SUM(D13/B13)</f>
        <v>0.9424940574145182</v>
      </c>
      <c r="F13" s="196">
        <f>SUM(D13/C13)</f>
        <v>1.103345677162489</v>
      </c>
      <c r="G13" s="197">
        <v>4806</v>
      </c>
      <c r="H13" s="194">
        <f>SUM(D13-'[6]Septembris'!D13)</f>
        <v>5054</v>
      </c>
      <c r="I13" s="196">
        <f>SUM(H13/G13)</f>
        <v>1.0516021639617146</v>
      </c>
    </row>
    <row r="14" spans="1:9" ht="15" customHeight="1">
      <c r="A14" s="197" t="s">
        <v>135</v>
      </c>
      <c r="B14" s="194">
        <v>10543</v>
      </c>
      <c r="C14" s="194">
        <v>7159</v>
      </c>
      <c r="D14" s="194">
        <v>8647</v>
      </c>
      <c r="E14" s="195">
        <f>SUM(D14/B14)</f>
        <v>0.8201650384141136</v>
      </c>
      <c r="F14" s="196">
        <f>SUM(D14/C14)</f>
        <v>1.2078502584159798</v>
      </c>
      <c r="G14" s="197">
        <v>701</v>
      </c>
      <c r="H14" s="194">
        <f>SUM(D14-'[6]Septembris'!D14)</f>
        <v>923</v>
      </c>
      <c r="I14" s="196">
        <f>SUM(H14/G14)</f>
        <v>1.3166904422253922</v>
      </c>
    </row>
    <row r="15" spans="1:9" ht="22.5">
      <c r="A15" s="198" t="s">
        <v>136</v>
      </c>
      <c r="B15" s="194"/>
      <c r="C15" s="194"/>
      <c r="D15" s="194">
        <v>2408</v>
      </c>
      <c r="E15" s="195"/>
      <c r="F15" s="196"/>
      <c r="G15" s="197"/>
      <c r="H15" s="194">
        <f>SUM(D15-'[6]Septembris'!D15)</f>
        <v>266</v>
      </c>
      <c r="I15" s="196"/>
    </row>
    <row r="16" spans="1:9" ht="21.75" customHeight="1">
      <c r="A16" s="198" t="s">
        <v>137</v>
      </c>
      <c r="B16" s="194"/>
      <c r="C16" s="194"/>
      <c r="D16" s="194">
        <v>40490</v>
      </c>
      <c r="E16" s="195"/>
      <c r="F16" s="196"/>
      <c r="G16" s="197"/>
      <c r="H16" s="194">
        <f>SUM(D16-'[6]Septembris'!D16)</f>
        <v>3865</v>
      </c>
      <c r="I16" s="196"/>
    </row>
    <row r="17" spans="1:9" ht="22.5">
      <c r="A17" s="198" t="s">
        <v>138</v>
      </c>
      <c r="B17" s="194">
        <v>2692</v>
      </c>
      <c r="C17" s="194">
        <v>2398</v>
      </c>
      <c r="D17" s="194">
        <f>SUM(D18+D19)</f>
        <v>1173</v>
      </c>
      <c r="E17" s="195">
        <f>SUM(D17/B17)</f>
        <v>0.43573551263001487</v>
      </c>
      <c r="F17" s="196">
        <f>SUM(D17/C17)</f>
        <v>0.4891576313594662</v>
      </c>
      <c r="G17" s="197">
        <v>135</v>
      </c>
      <c r="H17" s="194">
        <f>SUM(D17-'[6]Septembris'!D17)</f>
        <v>170</v>
      </c>
      <c r="I17" s="196">
        <f>SUM(H17/G17)</f>
        <v>1.2592592592592593</v>
      </c>
    </row>
    <row r="18" spans="1:9" ht="22.5">
      <c r="A18" s="198" t="s">
        <v>139</v>
      </c>
      <c r="B18" s="194"/>
      <c r="C18" s="194"/>
      <c r="D18" s="194">
        <v>469</v>
      </c>
      <c r="E18" s="195"/>
      <c r="F18" s="196"/>
      <c r="G18" s="197"/>
      <c r="H18" s="194">
        <f>SUM(D18-'[6]Septembris'!D18)</f>
        <v>138</v>
      </c>
      <c r="I18" s="196"/>
    </row>
    <row r="19" spans="1:9" ht="22.5">
      <c r="A19" s="198" t="s">
        <v>140</v>
      </c>
      <c r="B19" s="194"/>
      <c r="C19" s="194"/>
      <c r="D19" s="194">
        <v>704</v>
      </c>
      <c r="E19" s="195"/>
      <c r="F19" s="196"/>
      <c r="G19" s="197"/>
      <c r="H19" s="194">
        <f>SUM(D19-'[6]Septembris'!D19)</f>
        <v>32</v>
      </c>
      <c r="I19" s="196"/>
    </row>
    <row r="20" spans="1:9" ht="20.25" customHeight="1">
      <c r="A20" s="197" t="s">
        <v>141</v>
      </c>
      <c r="B20" s="194">
        <v>554677</v>
      </c>
      <c r="C20" s="194">
        <v>448830</v>
      </c>
      <c r="D20" s="194">
        <f>SUM(D21+D22+D23+D24+D25+D26)</f>
        <v>440804</v>
      </c>
      <c r="E20" s="195">
        <f>SUM(D20/B20)</f>
        <v>0.7947039448183357</v>
      </c>
      <c r="F20" s="196">
        <f>SUM(D20/C20)</f>
        <v>0.9821179511173496</v>
      </c>
      <c r="G20" s="197">
        <v>47222</v>
      </c>
      <c r="H20" s="194">
        <f>SUM(D20-'[6]Septembris'!D20)</f>
        <v>47477</v>
      </c>
      <c r="I20" s="196">
        <f>SUM(H20/G20)</f>
        <v>1.0054000254118842</v>
      </c>
    </row>
    <row r="21" spans="1:9" ht="15" customHeight="1">
      <c r="A21" s="197" t="s">
        <v>142</v>
      </c>
      <c r="B21" s="194"/>
      <c r="C21" s="194"/>
      <c r="D21" s="194">
        <v>2863</v>
      </c>
      <c r="E21" s="195"/>
      <c r="F21" s="196"/>
      <c r="G21" s="197"/>
      <c r="H21" s="194">
        <f>SUM(D21-'[6]Septembris'!D21)</f>
        <v>854</v>
      </c>
      <c r="I21" s="196"/>
    </row>
    <row r="22" spans="1:9" ht="22.5">
      <c r="A22" s="198" t="s">
        <v>248</v>
      </c>
      <c r="B22" s="194"/>
      <c r="C22" s="194"/>
      <c r="D22" s="194">
        <v>15036</v>
      </c>
      <c r="E22" s="195"/>
      <c r="F22" s="196"/>
      <c r="G22" s="197"/>
      <c r="H22" s="194">
        <f>SUM(D22-'[6]Septembris'!D22)</f>
        <v>1667</v>
      </c>
      <c r="I22" s="196"/>
    </row>
    <row r="23" spans="1:9" ht="22.5">
      <c r="A23" s="198" t="s">
        <v>145</v>
      </c>
      <c r="B23" s="194"/>
      <c r="C23" s="194"/>
      <c r="D23" s="194">
        <v>74857</v>
      </c>
      <c r="E23" s="195"/>
      <c r="F23" s="196"/>
      <c r="G23" s="197"/>
      <c r="H23" s="194">
        <f>SUM(D23-'[6]Septembris'!D23)</f>
        <v>6908</v>
      </c>
      <c r="I23" s="196"/>
    </row>
    <row r="24" spans="1:9" ht="42" customHeight="1">
      <c r="A24" s="199" t="s">
        <v>249</v>
      </c>
      <c r="B24" s="194">
        <v>1300</v>
      </c>
      <c r="C24" s="194"/>
      <c r="D24" s="194">
        <v>1100</v>
      </c>
      <c r="E24" s="195"/>
      <c r="F24" s="196"/>
      <c r="G24" s="197"/>
      <c r="H24" s="194">
        <f>SUM(D24-'[6]Septembris'!D24)</f>
        <v>100</v>
      </c>
      <c r="I24" s="196"/>
    </row>
    <row r="25" spans="1:9" ht="11.25">
      <c r="A25" s="198" t="s">
        <v>147</v>
      </c>
      <c r="B25" s="194"/>
      <c r="C25" s="194"/>
      <c r="D25" s="194">
        <v>346948</v>
      </c>
      <c r="E25" s="195"/>
      <c r="F25" s="196"/>
      <c r="G25" s="197"/>
      <c r="H25" s="194">
        <f>SUM(D25-'[6]Septembris'!D25)</f>
        <v>37948</v>
      </c>
      <c r="I25" s="196"/>
    </row>
    <row r="26" spans="1:9" ht="22.5">
      <c r="A26" s="198" t="s">
        <v>148</v>
      </c>
      <c r="B26" s="194">
        <v>108</v>
      </c>
      <c r="C26" s="194">
        <v>106</v>
      </c>
      <c r="D26" s="194"/>
      <c r="E26" s="195">
        <f>SUM(D26/B26)</f>
        <v>0</v>
      </c>
      <c r="F26" s="196">
        <f>SUM(D26/C26)</f>
        <v>0</v>
      </c>
      <c r="G26" s="197">
        <v>8</v>
      </c>
      <c r="H26" s="194">
        <f>SUM(D26-'[6]Septembris'!D26)</f>
        <v>0</v>
      </c>
      <c r="I26" s="196"/>
    </row>
    <row r="27" spans="1:9" ht="13.5" customHeight="1">
      <c r="A27" s="198" t="s">
        <v>149</v>
      </c>
      <c r="B27" s="194">
        <v>52580</v>
      </c>
      <c r="C27" s="194">
        <v>25847</v>
      </c>
      <c r="D27" s="194">
        <v>16903</v>
      </c>
      <c r="E27" s="195">
        <f>SUM(D27/B27)</f>
        <v>0.3214720426017497</v>
      </c>
      <c r="F27" s="196">
        <f>SUM(D27/C27)</f>
        <v>0.6539637095214145</v>
      </c>
      <c r="G27" s="197">
        <v>5045</v>
      </c>
      <c r="H27" s="194">
        <f>SUM(D27-'[6]Septembris'!D27)</f>
        <v>1148</v>
      </c>
      <c r="I27" s="196">
        <f>SUM(H27/G27)</f>
        <v>0.2275520317145689</v>
      </c>
    </row>
    <row r="28" spans="1:9" ht="25.5">
      <c r="A28" s="200" t="s">
        <v>250</v>
      </c>
      <c r="B28" s="191">
        <v>37344</v>
      </c>
      <c r="C28" s="191">
        <v>27444</v>
      </c>
      <c r="D28" s="191">
        <f>SUM(D29+D30)</f>
        <v>21024</v>
      </c>
      <c r="E28" s="188">
        <f>SUM(D28/B28)</f>
        <v>0.5629820051413882</v>
      </c>
      <c r="F28" s="192">
        <f>SUM(D28/C28)</f>
        <v>0.7660690861390468</v>
      </c>
      <c r="G28" s="201">
        <v>1720</v>
      </c>
      <c r="H28" s="191">
        <f>SUM(H29+H30)</f>
        <v>4276</v>
      </c>
      <c r="I28" s="192">
        <f>SUM(H28/G28)</f>
        <v>2.486046511627907</v>
      </c>
    </row>
    <row r="29" spans="1:9" ht="22.5">
      <c r="A29" s="199" t="s">
        <v>151</v>
      </c>
      <c r="B29" s="194"/>
      <c r="C29" s="194"/>
      <c r="D29" s="194">
        <v>6017</v>
      </c>
      <c r="E29" s="195"/>
      <c r="F29" s="196"/>
      <c r="G29" s="197"/>
      <c r="H29" s="194">
        <f>SUM(D29-'[6]Septembris'!D29)</f>
        <v>836</v>
      </c>
      <c r="I29" s="196"/>
    </row>
    <row r="30" spans="1:9" ht="11.25">
      <c r="A30" s="198" t="s">
        <v>251</v>
      </c>
      <c r="B30" s="194">
        <v>28633</v>
      </c>
      <c r="C30" s="194">
        <v>20735</v>
      </c>
      <c r="D30" s="194">
        <v>15007</v>
      </c>
      <c r="E30" s="195">
        <f>SUM(D30/B30)</f>
        <v>0.524115531030629</v>
      </c>
      <c r="F30" s="196">
        <f>SUM(D30/C30)</f>
        <v>0.7237521099590065</v>
      </c>
      <c r="G30" s="197">
        <v>982</v>
      </c>
      <c r="H30" s="194">
        <f>SUM(D30-'[6]Septembris'!D30)</f>
        <v>3440</v>
      </c>
      <c r="I30" s="196">
        <f>SUM(H30/G30)</f>
        <v>3.5030549898167007</v>
      </c>
    </row>
    <row r="31" spans="1:9" ht="25.5">
      <c r="A31" s="200" t="s">
        <v>252</v>
      </c>
      <c r="B31" s="191">
        <f>SUM(B32-B33)</f>
        <v>0</v>
      </c>
      <c r="C31" s="191">
        <f>SUM(C32-C33)</f>
        <v>0</v>
      </c>
      <c r="D31" s="191">
        <f>SUM(D32-D33)</f>
        <v>0</v>
      </c>
      <c r="E31" s="188"/>
      <c r="F31" s="192"/>
      <c r="G31" s="191">
        <f>SUM(G32-G33)</f>
        <v>0</v>
      </c>
      <c r="H31" s="191">
        <f>SUM(H32-H33)</f>
        <v>0</v>
      </c>
      <c r="I31" s="196"/>
    </row>
    <row r="32" spans="1:9" ht="11.25">
      <c r="A32" s="197" t="s">
        <v>253</v>
      </c>
      <c r="B32" s="194"/>
      <c r="C32" s="194"/>
      <c r="D32" s="194"/>
      <c r="E32" s="195"/>
      <c r="F32" s="196"/>
      <c r="G32" s="197"/>
      <c r="H32" s="194"/>
      <c r="I32" s="196"/>
    </row>
    <row r="33" spans="1:9" ht="22.5">
      <c r="A33" s="202" t="s">
        <v>254</v>
      </c>
      <c r="B33" s="194"/>
      <c r="C33" s="194"/>
      <c r="D33" s="194"/>
      <c r="E33" s="195"/>
      <c r="F33" s="196"/>
      <c r="G33" s="197"/>
      <c r="H33" s="194"/>
      <c r="I33" s="196"/>
    </row>
    <row r="34" spans="1:9" ht="12.75">
      <c r="A34" s="203"/>
      <c r="B34" s="204"/>
      <c r="C34" s="204"/>
      <c r="D34" s="204"/>
      <c r="E34" s="205"/>
      <c r="F34" s="206"/>
      <c r="G34" s="207"/>
      <c r="H34" s="207"/>
      <c r="I34" s="207"/>
    </row>
    <row r="35" spans="1:9" ht="12.75">
      <c r="A35" s="180"/>
      <c r="B35" s="204"/>
      <c r="C35" s="204"/>
      <c r="D35" s="204"/>
      <c r="E35" s="205"/>
      <c r="F35" s="206"/>
      <c r="G35" s="207"/>
      <c r="H35" s="207"/>
      <c r="I35" s="207"/>
    </row>
    <row r="36" spans="1:9" ht="12.75">
      <c r="A36" s="180"/>
      <c r="B36" s="204"/>
      <c r="C36" s="204"/>
      <c r="D36" s="204"/>
      <c r="E36" s="205"/>
      <c r="F36" s="206"/>
      <c r="G36" s="207"/>
      <c r="H36" s="207"/>
      <c r="I36" s="207"/>
    </row>
    <row r="37" spans="1:9" ht="12.75">
      <c r="A37" s="180"/>
      <c r="B37" s="204"/>
      <c r="C37" s="204"/>
      <c r="D37" s="204"/>
      <c r="E37" s="205"/>
      <c r="F37" s="206"/>
      <c r="G37" s="207"/>
      <c r="H37" s="207"/>
      <c r="I37" s="207"/>
    </row>
    <row r="38" spans="1:9" ht="12.75">
      <c r="A38" s="180"/>
      <c r="B38" s="204"/>
      <c r="C38" s="204"/>
      <c r="D38" s="204"/>
      <c r="E38" s="205"/>
      <c r="F38" s="206"/>
      <c r="G38" s="207"/>
      <c r="H38" s="207"/>
      <c r="I38" s="207"/>
    </row>
    <row r="39" spans="1:9" ht="12.75">
      <c r="A39" s="180"/>
      <c r="B39" s="204"/>
      <c r="C39" s="204"/>
      <c r="D39" s="204"/>
      <c r="E39" s="205"/>
      <c r="F39" s="206"/>
      <c r="G39" s="207"/>
      <c r="H39" s="207"/>
      <c r="I39" s="207"/>
    </row>
    <row r="40" spans="1:9" ht="14.25">
      <c r="A40" s="208"/>
      <c r="B40" s="204"/>
      <c r="C40" s="204"/>
      <c r="D40" s="204"/>
      <c r="E40" s="205"/>
      <c r="F40" s="206"/>
      <c r="G40" s="207"/>
      <c r="H40" s="207"/>
      <c r="I40" s="207"/>
    </row>
    <row r="41" spans="1:9" ht="10.5" customHeight="1">
      <c r="A41" s="208"/>
      <c r="B41" s="204"/>
      <c r="C41" s="204"/>
      <c r="D41" s="204"/>
      <c r="E41" s="205"/>
      <c r="F41" s="206"/>
      <c r="G41" s="207"/>
      <c r="H41" s="207"/>
      <c r="I41" s="207"/>
    </row>
    <row r="42" spans="1:9" ht="12">
      <c r="A42" s="207" t="s">
        <v>78</v>
      </c>
      <c r="B42" s="209"/>
      <c r="C42" s="209"/>
      <c r="D42" s="209" t="s">
        <v>36</v>
      </c>
      <c r="E42" s="210"/>
      <c r="F42" s="211"/>
      <c r="G42" s="180"/>
      <c r="H42" s="180"/>
      <c r="I42" s="180"/>
    </row>
    <row r="43" spans="1:9" ht="12">
      <c r="A43" s="207"/>
      <c r="B43" s="209"/>
      <c r="C43" s="212"/>
      <c r="D43" s="209"/>
      <c r="E43" s="207"/>
      <c r="F43" s="211"/>
      <c r="G43" s="180"/>
      <c r="H43" s="180"/>
      <c r="I43" s="180"/>
    </row>
    <row r="44" spans="1:9" ht="12">
      <c r="A44" s="207"/>
      <c r="B44" s="209"/>
      <c r="C44" s="212"/>
      <c r="D44" s="209"/>
      <c r="E44" s="207"/>
      <c r="F44" s="213"/>
      <c r="G44" s="180"/>
      <c r="H44" s="180"/>
      <c r="I44" s="180"/>
    </row>
    <row r="45" spans="1:9" ht="12">
      <c r="A45" s="180"/>
      <c r="B45" s="207"/>
      <c r="C45" s="212"/>
      <c r="D45" s="180"/>
      <c r="E45" s="180"/>
      <c r="F45" s="180"/>
      <c r="G45" s="180"/>
      <c r="H45" s="180"/>
      <c r="I45" s="180"/>
    </row>
    <row r="46" spans="1:9" ht="12">
      <c r="A46" s="180"/>
      <c r="B46" s="207"/>
      <c r="C46" s="212"/>
      <c r="D46" s="180"/>
      <c r="E46" s="180"/>
      <c r="F46" s="180"/>
      <c r="G46" s="180"/>
      <c r="H46" s="180"/>
      <c r="I46" s="180"/>
    </row>
    <row r="47" spans="1:9" ht="12">
      <c r="A47" s="207" t="s">
        <v>37</v>
      </c>
      <c r="B47" s="180"/>
      <c r="C47" s="180"/>
      <c r="D47" s="180"/>
      <c r="E47" s="180"/>
      <c r="F47" s="180"/>
      <c r="G47" s="180"/>
      <c r="H47" s="180"/>
      <c r="I47" s="180"/>
    </row>
    <row r="48" spans="1:9" ht="12">
      <c r="A48" s="207" t="s">
        <v>38</v>
      </c>
      <c r="B48" s="180"/>
      <c r="C48" s="180"/>
      <c r="D48" s="180"/>
      <c r="E48" s="180"/>
      <c r="F48" s="180"/>
      <c r="G48" s="180"/>
      <c r="H48" s="180"/>
      <c r="I48" s="180"/>
    </row>
    <row r="49" spans="1:9" ht="11.25">
      <c r="A49" s="180"/>
      <c r="B49" s="180"/>
      <c r="C49" s="180"/>
      <c r="D49" s="180"/>
      <c r="E49" s="180"/>
      <c r="F49" s="180"/>
      <c r="G49" s="180"/>
      <c r="H49" s="180"/>
      <c r="I49" s="180"/>
    </row>
    <row r="50" spans="1:9" ht="11.25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9" ht="11.25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 ht="11.25">
      <c r="A52" s="180"/>
      <c r="B52" s="180"/>
      <c r="C52" s="180"/>
      <c r="D52" s="180"/>
      <c r="E52" s="180"/>
      <c r="F52" s="180"/>
      <c r="G52" s="180"/>
      <c r="H52" s="180"/>
      <c r="I52" s="180"/>
    </row>
    <row r="53" spans="1:9" ht="11.25">
      <c r="A53" s="180"/>
      <c r="B53" s="180"/>
      <c r="C53" s="180"/>
      <c r="D53" s="180"/>
      <c r="E53" s="180"/>
      <c r="F53" s="180"/>
      <c r="G53" s="180"/>
      <c r="H53" s="180"/>
      <c r="I53" s="180"/>
    </row>
    <row r="54" spans="1:9" ht="11.25">
      <c r="A54" s="180"/>
      <c r="B54" s="180"/>
      <c r="C54" s="180"/>
      <c r="D54" s="180"/>
      <c r="E54" s="180"/>
      <c r="F54" s="180"/>
      <c r="G54" s="180"/>
      <c r="H54" s="180"/>
      <c r="I54" s="180"/>
    </row>
    <row r="55" spans="1:9" ht="11.25">
      <c r="A55" s="180"/>
      <c r="B55" s="180"/>
      <c r="C55" s="180"/>
      <c r="D55" s="180"/>
      <c r="E55" s="180"/>
      <c r="F55" s="180"/>
      <c r="G55" s="180"/>
      <c r="H55" s="180"/>
      <c r="I55" s="180"/>
    </row>
    <row r="56" spans="1:9" ht="11.25">
      <c r="A56" s="180"/>
      <c r="B56" s="180"/>
      <c r="C56" s="180"/>
      <c r="D56" s="180"/>
      <c r="E56" s="180"/>
      <c r="F56" s="180"/>
      <c r="G56" s="180"/>
      <c r="H56" s="180"/>
      <c r="I56" s="180"/>
    </row>
  </sheetData>
  <printOptions/>
  <pageMargins left="0.3937007874015748" right="0.5511811023622047" top="0.5118110236220472" bottom="0.2755905511811024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workbookViewId="0" topLeftCell="A1">
      <selection activeCell="D16" sqref="D16"/>
    </sheetView>
  </sheetViews>
  <sheetFormatPr defaultColWidth="9.00390625" defaultRowHeight="12"/>
  <cols>
    <col min="1" max="1" width="37.625" style="236" customWidth="1"/>
    <col min="2" max="5" width="12.75390625" style="230" customWidth="1"/>
    <col min="6" max="16384" width="7.375" style="230" customWidth="1"/>
  </cols>
  <sheetData>
    <row r="1" spans="1:5" ht="12.75">
      <c r="A1" s="226" t="s">
        <v>288</v>
      </c>
      <c r="B1" s="227"/>
      <c r="C1" s="228"/>
      <c r="D1" s="229"/>
      <c r="E1" s="229" t="s">
        <v>289</v>
      </c>
    </row>
    <row r="2" spans="1:7" s="228" customFormat="1" ht="12.75">
      <c r="A2" s="226"/>
      <c r="B2" s="227"/>
      <c r="E2" s="231"/>
      <c r="F2" s="229"/>
      <c r="G2" s="226" t="s">
        <v>290</v>
      </c>
    </row>
    <row r="4" spans="1:6" s="235" customFormat="1" ht="15.75">
      <c r="A4" s="232" t="s">
        <v>291</v>
      </c>
      <c r="B4" s="233"/>
      <c r="C4" s="234"/>
      <c r="D4" s="234"/>
      <c r="E4" s="234"/>
      <c r="F4" s="234"/>
    </row>
    <row r="5" spans="1:6" s="235" customFormat="1" ht="15.75">
      <c r="A5" s="232" t="s">
        <v>292</v>
      </c>
      <c r="B5" s="233"/>
      <c r="C5" s="234"/>
      <c r="D5" s="234"/>
      <c r="E5" s="234"/>
      <c r="F5" s="234"/>
    </row>
    <row r="6" spans="2:4" ht="11.25">
      <c r="B6" s="237"/>
      <c r="C6" s="237"/>
      <c r="D6" s="237"/>
    </row>
    <row r="7" spans="3:9" ht="12.75" customHeight="1">
      <c r="C7" s="238"/>
      <c r="D7" s="237"/>
      <c r="E7" s="237"/>
      <c r="F7" s="239"/>
      <c r="G7" s="239"/>
      <c r="H7" s="239"/>
      <c r="I7" s="239"/>
    </row>
    <row r="8" spans="1:5" s="239" customFormat="1" ht="12.75" customHeight="1">
      <c r="A8" s="240"/>
      <c r="B8" s="241"/>
      <c r="C8" s="242" t="s">
        <v>293</v>
      </c>
      <c r="D8" s="243"/>
      <c r="E8" s="244"/>
    </row>
    <row r="9" spans="1:8" s="249" customFormat="1" ht="40.5" customHeight="1">
      <c r="A9" s="245" t="s">
        <v>260</v>
      </c>
      <c r="B9" s="246" t="s">
        <v>294</v>
      </c>
      <c r="C9" s="246" t="s">
        <v>263</v>
      </c>
      <c r="D9" s="246" t="s">
        <v>295</v>
      </c>
      <c r="E9" s="247" t="s">
        <v>48</v>
      </c>
      <c r="F9" s="248"/>
      <c r="G9" s="248"/>
      <c r="H9" s="248"/>
    </row>
    <row r="10" spans="1:8" s="239" customFormat="1" ht="12.75">
      <c r="A10" s="250" t="s">
        <v>296</v>
      </c>
      <c r="B10" s="251">
        <v>2</v>
      </c>
      <c r="C10" s="251">
        <v>3</v>
      </c>
      <c r="D10" s="251">
        <v>4</v>
      </c>
      <c r="E10" s="252">
        <v>5</v>
      </c>
      <c r="F10" s="248" t="s">
        <v>245</v>
      </c>
      <c r="G10" s="248"/>
      <c r="H10" s="248"/>
    </row>
    <row r="11" spans="1:6" s="248" customFormat="1" ht="12.75">
      <c r="A11" s="253" t="s">
        <v>297</v>
      </c>
      <c r="B11" s="254">
        <v>357204</v>
      </c>
      <c r="C11" s="254">
        <v>306300</v>
      </c>
      <c r="D11" s="255">
        <f>C11/B11*100</f>
        <v>85.74931971646454</v>
      </c>
      <c r="E11" s="256">
        <v>31284</v>
      </c>
      <c r="F11" s="230"/>
    </row>
    <row r="12" spans="1:8" s="260" customFormat="1" ht="12.75">
      <c r="A12" s="257" t="s">
        <v>298</v>
      </c>
      <c r="B12" s="258"/>
      <c r="C12" s="258"/>
      <c r="D12" s="258"/>
      <c r="E12" s="259"/>
      <c r="F12" s="248"/>
      <c r="G12" s="248"/>
      <c r="H12" s="248"/>
    </row>
    <row r="13" spans="1:7" s="260" customFormat="1" ht="12.75">
      <c r="A13" s="257" t="s">
        <v>299</v>
      </c>
      <c r="B13" s="261">
        <v>235235</v>
      </c>
      <c r="C13" s="261">
        <v>203240</v>
      </c>
      <c r="D13" s="262">
        <f aca="true" t="shared" si="0" ref="D13:D40">C13/B13*100</f>
        <v>86.39870767530343</v>
      </c>
      <c r="E13" s="263">
        <v>20714</v>
      </c>
      <c r="F13" s="248"/>
      <c r="G13" s="248"/>
    </row>
    <row r="14" spans="1:5" s="248" customFormat="1" ht="12.75">
      <c r="A14" s="264" t="s">
        <v>300</v>
      </c>
      <c r="B14" s="254">
        <v>195356</v>
      </c>
      <c r="C14" s="254">
        <v>168180</v>
      </c>
      <c r="D14" s="255">
        <f t="shared" si="0"/>
        <v>86.08898626097995</v>
      </c>
      <c r="E14" s="256">
        <v>16810</v>
      </c>
    </row>
    <row r="15" spans="1:6" s="248" customFormat="1" ht="12.75">
      <c r="A15" s="264" t="s">
        <v>301</v>
      </c>
      <c r="B15" s="254">
        <v>194722</v>
      </c>
      <c r="C15" s="254">
        <v>167404</v>
      </c>
      <c r="D15" s="255">
        <f t="shared" si="0"/>
        <v>85.9707685829028</v>
      </c>
      <c r="E15" s="256">
        <v>16633</v>
      </c>
      <c r="F15" s="230"/>
    </row>
    <row r="16" spans="1:6" s="266" customFormat="1" ht="12">
      <c r="A16" s="265" t="s">
        <v>302</v>
      </c>
      <c r="B16" s="254">
        <v>147850</v>
      </c>
      <c r="C16" s="254">
        <v>128320</v>
      </c>
      <c r="D16" s="255">
        <f t="shared" si="0"/>
        <v>86.79066621575922</v>
      </c>
      <c r="E16" s="256">
        <v>13239</v>
      </c>
      <c r="F16" s="230"/>
    </row>
    <row r="17" spans="1:6" s="239" customFormat="1" ht="12">
      <c r="A17" s="265" t="s">
        <v>303</v>
      </c>
      <c r="B17" s="254">
        <v>24716</v>
      </c>
      <c r="C17" s="254">
        <v>14535</v>
      </c>
      <c r="D17" s="255">
        <f t="shared" si="0"/>
        <v>58.808059556562554</v>
      </c>
      <c r="E17" s="256">
        <v>1123</v>
      </c>
      <c r="F17" s="230"/>
    </row>
    <row r="18" spans="1:6" s="239" customFormat="1" ht="12">
      <c r="A18" s="265" t="s">
        <v>304</v>
      </c>
      <c r="B18" s="254">
        <v>21125</v>
      </c>
      <c r="C18" s="254">
        <v>22680</v>
      </c>
      <c r="D18" s="255">
        <f t="shared" si="0"/>
        <v>107.36094674556213</v>
      </c>
      <c r="E18" s="256">
        <v>2203</v>
      </c>
      <c r="F18" s="230"/>
    </row>
    <row r="19" spans="1:6" s="239" customFormat="1" ht="12">
      <c r="A19" s="265" t="s">
        <v>305</v>
      </c>
      <c r="B19" s="254">
        <v>1031</v>
      </c>
      <c r="C19" s="254">
        <v>1869</v>
      </c>
      <c r="D19" s="255">
        <f t="shared" si="0"/>
        <v>181.28031037827353</v>
      </c>
      <c r="E19" s="256">
        <v>67</v>
      </c>
      <c r="F19" s="230"/>
    </row>
    <row r="20" spans="1:6" s="248" customFormat="1" ht="12.75">
      <c r="A20" s="264" t="s">
        <v>306</v>
      </c>
      <c r="B20" s="254">
        <v>634</v>
      </c>
      <c r="C20" s="254">
        <v>776</v>
      </c>
      <c r="D20" s="255">
        <f t="shared" si="0"/>
        <v>122.397476340694</v>
      </c>
      <c r="E20" s="256">
        <v>177</v>
      </c>
      <c r="F20" s="230"/>
    </row>
    <row r="21" spans="1:5" ht="12">
      <c r="A21" s="265" t="s">
        <v>307</v>
      </c>
      <c r="B21" s="254">
        <v>634</v>
      </c>
      <c r="C21" s="254">
        <v>776</v>
      </c>
      <c r="D21" s="255">
        <f t="shared" si="0"/>
        <v>122.397476340694</v>
      </c>
      <c r="E21" s="256">
        <v>177</v>
      </c>
    </row>
    <row r="22" spans="1:5" s="248" customFormat="1" ht="12.75">
      <c r="A22" s="264" t="s">
        <v>308</v>
      </c>
      <c r="B22" s="254">
        <v>39879</v>
      </c>
      <c r="C22" s="254">
        <v>35060</v>
      </c>
      <c r="D22" s="255">
        <f t="shared" si="0"/>
        <v>87.91594573585095</v>
      </c>
      <c r="E22" s="256">
        <v>3904</v>
      </c>
    </row>
    <row r="23" spans="1:7" ht="12.75">
      <c r="A23" s="265" t="s">
        <v>309</v>
      </c>
      <c r="B23" s="254">
        <v>267</v>
      </c>
      <c r="C23" s="254">
        <v>283</v>
      </c>
      <c r="D23" s="255">
        <f t="shared" si="0"/>
        <v>105.99250936329587</v>
      </c>
      <c r="E23" s="256">
        <v>52</v>
      </c>
      <c r="F23" s="248"/>
      <c r="G23" s="248"/>
    </row>
    <row r="24" spans="1:7" ht="12.75">
      <c r="A24" s="265" t="s">
        <v>310</v>
      </c>
      <c r="B24" s="254">
        <v>2502</v>
      </c>
      <c r="C24" s="261">
        <v>2027</v>
      </c>
      <c r="D24" s="255">
        <f t="shared" si="0"/>
        <v>81.01518784972022</v>
      </c>
      <c r="E24" s="256">
        <v>167</v>
      </c>
      <c r="F24" s="248"/>
      <c r="G24" s="248"/>
    </row>
    <row r="25" spans="1:7" ht="22.5">
      <c r="A25" s="267" t="s">
        <v>311</v>
      </c>
      <c r="B25" s="254">
        <v>21826</v>
      </c>
      <c r="C25" s="254">
        <v>19074</v>
      </c>
      <c r="D25" s="255">
        <f t="shared" si="0"/>
        <v>87.39118482543755</v>
      </c>
      <c r="E25" s="256">
        <v>2378</v>
      </c>
      <c r="F25" s="248"/>
      <c r="G25" s="248"/>
    </row>
    <row r="26" spans="1:7" ht="12.75">
      <c r="A26" s="265" t="s">
        <v>312</v>
      </c>
      <c r="B26" s="254">
        <v>215</v>
      </c>
      <c r="C26" s="254">
        <v>193</v>
      </c>
      <c r="D26" s="255">
        <f t="shared" si="0"/>
        <v>89.76744186046511</v>
      </c>
      <c r="E26" s="256">
        <v>22</v>
      </c>
      <c r="F26" s="248"/>
      <c r="G26" s="248"/>
    </row>
    <row r="27" spans="1:7" ht="12.75">
      <c r="A27" s="265" t="s">
        <v>313</v>
      </c>
      <c r="B27" s="254">
        <v>14753</v>
      </c>
      <c r="C27" s="254">
        <v>13185</v>
      </c>
      <c r="D27" s="255">
        <f t="shared" si="0"/>
        <v>89.37165322307328</v>
      </c>
      <c r="E27" s="256">
        <v>1262</v>
      </c>
      <c r="F27" s="248"/>
      <c r="G27" s="248"/>
    </row>
    <row r="28" spans="1:7" ht="22.5">
      <c r="A28" s="267" t="s">
        <v>314</v>
      </c>
      <c r="B28" s="254">
        <v>246</v>
      </c>
      <c r="C28" s="254">
        <v>251</v>
      </c>
      <c r="D28" s="255">
        <f t="shared" si="0"/>
        <v>102.03252032520325</v>
      </c>
      <c r="E28" s="256">
        <v>20</v>
      </c>
      <c r="F28" s="248"/>
      <c r="G28" s="248"/>
    </row>
    <row r="29" spans="1:7" ht="12.75">
      <c r="A29" s="265" t="s">
        <v>315</v>
      </c>
      <c r="B29" s="254">
        <v>70</v>
      </c>
      <c r="C29" s="254">
        <v>47</v>
      </c>
      <c r="D29" s="255">
        <f t="shared" si="0"/>
        <v>67.14285714285714</v>
      </c>
      <c r="E29" s="256">
        <v>3</v>
      </c>
      <c r="F29" s="248"/>
      <c r="G29" s="248"/>
    </row>
    <row r="30" spans="1:7" ht="12.75">
      <c r="A30" s="264" t="s">
        <v>316</v>
      </c>
      <c r="B30" s="254">
        <v>121969</v>
      </c>
      <c r="C30" s="254">
        <v>103060</v>
      </c>
      <c r="D30" s="255">
        <f t="shared" si="0"/>
        <v>84.49688035484427</v>
      </c>
      <c r="E30" s="256">
        <v>10570</v>
      </c>
      <c r="F30" s="248"/>
      <c r="G30" s="248"/>
    </row>
    <row r="31" spans="1:7" ht="12.75">
      <c r="A31" s="268" t="s">
        <v>317</v>
      </c>
      <c r="B31" s="254">
        <v>5550</v>
      </c>
      <c r="C31" s="254">
        <v>4270</v>
      </c>
      <c r="D31" s="255">
        <f t="shared" si="0"/>
        <v>76.93693693693695</v>
      </c>
      <c r="E31" s="256">
        <v>578</v>
      </c>
      <c r="F31" s="248"/>
      <c r="G31" s="248"/>
    </row>
    <row r="32" spans="1:7" ht="22.5">
      <c r="A32" s="267" t="s">
        <v>318</v>
      </c>
      <c r="B32" s="254">
        <v>4577</v>
      </c>
      <c r="C32" s="254">
        <v>3379</v>
      </c>
      <c r="D32" s="255">
        <f t="shared" si="0"/>
        <v>73.82564998907581</v>
      </c>
      <c r="E32" s="256">
        <v>439</v>
      </c>
      <c r="F32" s="248"/>
      <c r="G32" s="248"/>
    </row>
    <row r="33" spans="1:7" ht="22.5">
      <c r="A33" s="267" t="s">
        <v>319</v>
      </c>
      <c r="B33" s="254">
        <v>129</v>
      </c>
      <c r="C33" s="254">
        <v>107</v>
      </c>
      <c r="D33" s="255">
        <f t="shared" si="0"/>
        <v>82.94573643410853</v>
      </c>
      <c r="E33" s="256">
        <v>9</v>
      </c>
      <c r="F33" s="248"/>
      <c r="G33" s="248"/>
    </row>
    <row r="34" spans="1:7" ht="12.75">
      <c r="A34" s="265" t="s">
        <v>320</v>
      </c>
      <c r="B34" s="254">
        <v>844</v>
      </c>
      <c r="C34" s="254">
        <v>784</v>
      </c>
      <c r="D34" s="255">
        <f t="shared" si="0"/>
        <v>92.89099526066352</v>
      </c>
      <c r="E34" s="256">
        <v>130</v>
      </c>
      <c r="F34" s="248"/>
      <c r="G34" s="248"/>
    </row>
    <row r="35" spans="1:7" ht="12.75">
      <c r="A35" s="268" t="s">
        <v>321</v>
      </c>
      <c r="B35" s="254">
        <v>89334</v>
      </c>
      <c r="C35" s="254">
        <v>76137</v>
      </c>
      <c r="D35" s="255">
        <f t="shared" si="0"/>
        <v>85.22734904963396</v>
      </c>
      <c r="E35" s="256">
        <v>7697</v>
      </c>
      <c r="F35" s="248"/>
      <c r="G35" s="248"/>
    </row>
    <row r="36" spans="1:7" ht="12.75">
      <c r="A36" s="265" t="s">
        <v>322</v>
      </c>
      <c r="B36" s="254">
        <v>2924</v>
      </c>
      <c r="C36" s="254">
        <v>3497</v>
      </c>
      <c r="D36" s="255">
        <f t="shared" si="0"/>
        <v>119.59644322845418</v>
      </c>
      <c r="E36" s="256">
        <v>8</v>
      </c>
      <c r="F36" s="248"/>
      <c r="G36" s="248"/>
    </row>
    <row r="37" spans="1:5" ht="12">
      <c r="A37" s="265" t="s">
        <v>323</v>
      </c>
      <c r="B37" s="254">
        <v>96</v>
      </c>
      <c r="C37" s="254">
        <v>77</v>
      </c>
      <c r="D37" s="255">
        <f t="shared" si="0"/>
        <v>80.20833333333334</v>
      </c>
      <c r="E37" s="256">
        <v>8</v>
      </c>
    </row>
    <row r="38" spans="1:5" ht="12">
      <c r="A38" s="265" t="s">
        <v>324</v>
      </c>
      <c r="B38" s="254">
        <v>86410</v>
      </c>
      <c r="C38" s="254">
        <v>72640</v>
      </c>
      <c r="D38" s="255">
        <f t="shared" si="0"/>
        <v>84.0643444045828</v>
      </c>
      <c r="E38" s="256">
        <v>7689</v>
      </c>
    </row>
    <row r="39" spans="1:5" ht="22.5">
      <c r="A39" s="267" t="s">
        <v>325</v>
      </c>
      <c r="B39" s="254">
        <v>27065</v>
      </c>
      <c r="C39" s="254">
        <v>22577</v>
      </c>
      <c r="D39" s="255">
        <f t="shared" si="0"/>
        <v>83.41769813412155</v>
      </c>
      <c r="E39" s="256">
        <v>2242</v>
      </c>
    </row>
    <row r="40" spans="1:5" ht="12">
      <c r="A40" s="265" t="s">
        <v>322</v>
      </c>
      <c r="B40" s="254">
        <v>27065</v>
      </c>
      <c r="C40" s="254">
        <v>22577</v>
      </c>
      <c r="D40" s="255">
        <f t="shared" si="0"/>
        <v>83.41769813412155</v>
      </c>
      <c r="E40" s="256">
        <v>2242</v>
      </c>
    </row>
    <row r="41" spans="1:5" ht="12">
      <c r="A41" s="265" t="s">
        <v>326</v>
      </c>
      <c r="B41" s="254">
        <v>0</v>
      </c>
      <c r="C41" s="254">
        <v>0</v>
      </c>
      <c r="D41" s="255"/>
      <c r="E41" s="256">
        <v>0</v>
      </c>
    </row>
    <row r="42" spans="1:5" ht="22.5">
      <c r="A42" s="267" t="s">
        <v>327</v>
      </c>
      <c r="B42" s="254">
        <v>0</v>
      </c>
      <c r="C42" s="254"/>
      <c r="D42" s="255"/>
      <c r="E42" s="256"/>
    </row>
    <row r="43" spans="1:5" ht="12">
      <c r="A43" s="269" t="s">
        <v>328</v>
      </c>
      <c r="B43" s="270">
        <v>20</v>
      </c>
      <c r="C43" s="270">
        <v>76</v>
      </c>
      <c r="D43" s="271"/>
      <c r="E43" s="272">
        <v>53</v>
      </c>
    </row>
    <row r="44" spans="1:5" ht="12">
      <c r="A44" s="273" t="s">
        <v>329</v>
      </c>
      <c r="B44" s="273"/>
      <c r="C44" s="274"/>
      <c r="D44" s="275"/>
      <c r="E44" s="276"/>
    </row>
    <row r="45" spans="1:5" ht="12.75">
      <c r="A45" s="276"/>
      <c r="B45" s="277"/>
      <c r="C45" s="277"/>
      <c r="D45" s="277"/>
      <c r="E45" s="276"/>
    </row>
    <row r="46" spans="1:4" s="275" customFormat="1" ht="12">
      <c r="A46" s="278"/>
      <c r="B46" s="276"/>
      <c r="C46" s="273"/>
      <c r="D46" s="274"/>
    </row>
    <row r="47" spans="1:5" s="282" customFormat="1" ht="15.75" customHeight="1">
      <c r="A47" s="279" t="s">
        <v>330</v>
      </c>
      <c r="B47" s="279"/>
      <c r="C47" s="280"/>
      <c r="D47" s="280"/>
      <c r="E47" s="281" t="s">
        <v>36</v>
      </c>
    </row>
    <row r="48" spans="1:4" ht="12.75">
      <c r="A48" s="277"/>
      <c r="B48" s="283"/>
      <c r="C48" s="275"/>
      <c r="D48" s="275"/>
    </row>
    <row r="49" spans="1:4" s="275" customFormat="1" ht="13.5" customHeight="1">
      <c r="A49" s="284"/>
      <c r="C49" s="285"/>
      <c r="D49" s="230"/>
    </row>
    <row r="50" spans="1:4" ht="12.75">
      <c r="A50" s="277"/>
      <c r="B50" s="283"/>
      <c r="C50" s="275"/>
      <c r="D50" s="275"/>
    </row>
    <row r="51" spans="1:4" s="275" customFormat="1" ht="11.25">
      <c r="A51" s="284"/>
      <c r="C51" s="285"/>
      <c r="D51" s="230"/>
    </row>
    <row r="52" spans="1:4" ht="13.5" customHeight="1">
      <c r="A52" s="277"/>
      <c r="B52" s="283"/>
      <c r="C52" s="275"/>
      <c r="D52" s="275"/>
    </row>
    <row r="53" spans="1:3" ht="12">
      <c r="A53" s="286"/>
      <c r="B53" s="287"/>
      <c r="C53" s="285"/>
    </row>
    <row r="54" spans="1:3" ht="12">
      <c r="A54" s="286"/>
      <c r="B54" s="287"/>
      <c r="C54" s="288"/>
    </row>
    <row r="56" spans="1:3" ht="12">
      <c r="A56" s="289"/>
      <c r="B56" s="287"/>
      <c r="C56" s="290"/>
    </row>
    <row r="57" spans="1:3" ht="12">
      <c r="A57" s="286"/>
      <c r="B57" s="287"/>
      <c r="C57" s="290"/>
    </row>
  </sheetData>
  <printOptions/>
  <pageMargins left="1.12" right="0.5" top="0.49" bottom="0.24" header="0.25" footer="0.31"/>
  <pageSetup horizontalDpi="600" verticalDpi="600" orientation="portrait" paperSize="9" r:id="rId1"/>
  <headerFooter alignWithMargins="0">
    <oddFooter xml:space="preserve">&amp;L&amp;"RimHelvetica,Roman"&amp;8Valsts kase / Pārskatu departaments    
13.11.98.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VinetaP</cp:lastModifiedBy>
  <dcterms:created xsi:type="dcterms:W3CDTF">2002-12-04T09:00:25Z</dcterms:created>
  <dcterms:modified xsi:type="dcterms:W3CDTF">2002-12-04T11:13:01Z</dcterms:modified>
  <cp:category/>
  <cp:version/>
  <cp:contentType/>
  <cp:contentStatus/>
</cp:coreProperties>
</file>