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kopbuž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SVF" sheetId="12" r:id="rId12"/>
    <sheet name="11.tabula" sheetId="13" r:id="rId13"/>
    <sheet name="12.tabula" sheetId="14" r:id="rId14"/>
    <sheet name="13.tabula" sheetId="15" r:id="rId15"/>
    <sheet name="14.tabula" sheetId="16" r:id="rId16"/>
    <sheet name="15.tabula" sheetId="17" r:id="rId17"/>
    <sheet name="16.tabula" sheetId="18" r:id="rId18"/>
    <sheet name="17.tabula" sheetId="19" r:id="rId19"/>
    <sheet name="18.tabula" sheetId="20" r:id="rId20"/>
    <sheet name="19.tabula" sheetId="21" r:id="rId21"/>
    <sheet name="20.tabula" sheetId="22" r:id="rId22"/>
  </sheets>
  <externalReferences>
    <externalReference r:id="rId25"/>
    <externalReference r:id="rId26"/>
    <externalReference r:id="rId27"/>
  </externalReferences>
  <definedNames>
    <definedName name="_xlnm.Print_Area" localSheetId="12">'11.tabula'!$A$1:$F$62</definedName>
    <definedName name="_xlnm.Print_Area" localSheetId="13">'12.tabula'!$A$1:$E$59</definedName>
    <definedName name="_xlnm.Print_Area" localSheetId="14">'13.tabula'!$A$1:$F$48</definedName>
    <definedName name="_xlnm.Print_Area" localSheetId="15">'14.tabula'!$A$1:$E$47</definedName>
    <definedName name="_xlnm.Print_Area" localSheetId="16">'15.tabula'!$A$1:$E$34</definedName>
    <definedName name="_xlnm.Print_Area" localSheetId="17">'16.tabula'!$A$1:$E$49</definedName>
    <definedName name="_xlnm.Print_Area" localSheetId="3">'3.tab.'!$A$1:$H$144</definedName>
    <definedName name="_xlnm.Print_Titles" localSheetId="12">'11.tabula'!$5:$6</definedName>
    <definedName name="_xlnm.Print_Titles" localSheetId="18">'17.tabula'!$8:$11</definedName>
    <definedName name="_xlnm.Print_Titles" localSheetId="19">'18.tabula'!$8:$11</definedName>
    <definedName name="_xlnm.Print_Titles" localSheetId="21">'20.tabula'!$7:$9</definedName>
  </definedNames>
  <calcPr fullCalcOnLoad="1"/>
</workbook>
</file>

<file path=xl/sharedStrings.xml><?xml version="1.0" encoding="utf-8"?>
<sst xmlns="http://schemas.openxmlformats.org/spreadsheetml/2006/main" count="1575" uniqueCount="731">
  <si>
    <t>1.tabula</t>
  </si>
  <si>
    <t xml:space="preserve"> Valsts kases oficiālais mēneša pārskats</t>
  </si>
  <si>
    <t>Valsts konsolidētā budžeta izpilde (2000. gada janvāris - septembris)</t>
  </si>
  <si>
    <t>(tūkst.latu)</t>
  </si>
  <si>
    <t>Rādītāji</t>
  </si>
  <si>
    <t>Likumā apstiprinātais gada plāns</t>
  </si>
  <si>
    <t>Izpilde no gada sākuma</t>
  </si>
  <si>
    <t>Izpilde  % pret gada plānu         (3/2)</t>
  </si>
  <si>
    <t xml:space="preserve">Septembra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</si>
  <si>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</si>
  <si>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</si>
  <si>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</si>
  <si>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</si>
  <si>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</si>
  <si>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</si>
  <si>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</si>
  <si>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</si>
  <si>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</si>
  <si>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</si>
  <si>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</si>
  <si>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</si>
  <si>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</si>
  <si>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</si>
  <si>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</si>
  <si>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</si>
  <si>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</si>
  <si>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</si>
  <si>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</si>
  <si>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</si>
  <si>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</si>
  <si>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</si>
  <si>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</si>
  <si>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</si>
  <si>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</si>
  <si>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</si>
  <si>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</si>
  <si>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</si>
  <si>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</si>
  <si>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</si>
  <si>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</si>
  <si>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</si>
  <si>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</si>
  <si>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</si>
  <si>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</si>
  <si>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</si>
  <si>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</si>
  <si>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</si>
  <si>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</si>
  <si>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</si>
  <si>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</si>
  <si>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</si>
  <si>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</si>
  <si>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</si>
  <si>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</si>
  <si>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</si>
  <si>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</si>
  <si>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</si>
  <si>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</si>
  <si>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</si>
  <si>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</si>
  <si>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</si>
  <si>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</si>
  <si>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</si>
  <si>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</si>
  <si>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</si>
  <si>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</si>
  <si>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</si>
  <si>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</si>
  <si>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</si>
  <si>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</si>
  <si>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</si>
  <si>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</si>
  <si>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</si>
  <si>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______________________________  (A. Veiss)                                                                    </t>
  </si>
  <si>
    <t>Valsts kase / Pārskatu departaments</t>
  </si>
  <si>
    <t>2000.gada 15.oktobris</t>
  </si>
  <si>
    <t>Valsts kases oficiālais mēneša pārskats par valsts kopbudžeta izpildi
(2000. gada janvāris - septembris)</t>
  </si>
  <si>
    <t xml:space="preserve">                (tūkst.latu)</t>
  </si>
  <si>
    <t>Konsolidētais
valsts budžets*</t>
  </si>
  <si>
    <t>Konsolidētais
pašvaldību budžets</t>
  </si>
  <si>
    <t>Konsolidētais kopbudžets</t>
  </si>
  <si>
    <t>Septembra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</si>
  <si>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</si>
  <si>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</si>
  <si>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</si>
  <si>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</si>
  <si>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</si>
  <si>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</si>
  <si>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</si>
  <si>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</si>
  <si>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</si>
  <si>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</si>
  <si>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</si>
  <si>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</si>
  <si>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</si>
  <si>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</si>
  <si>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</si>
  <si>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</si>
  <si>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</si>
  <si>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</si>
  <si>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</si>
  <si>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</si>
  <si>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</si>
  <si>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</si>
  <si>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</si>
  <si>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</si>
  <si>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</si>
  <si>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</si>
  <si>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</si>
  <si>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</si>
  <si>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</si>
  <si>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</si>
  <si>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</si>
  <si>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</si>
  <si>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</si>
  <si>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ziedojumus, dāvinājumus un pārējo ārvalstu finansu palīdzību</t>
  </si>
  <si>
    <t>Valsts kases pārvaldnieks                                                                A. Veiss</t>
  </si>
  <si>
    <t>Valsts kase/Pārskatu departaments</t>
  </si>
  <si>
    <t>2.tabula</t>
  </si>
  <si>
    <t xml:space="preserve">                    Valsts kases oficiālais mēneša pārskats</t>
  </si>
  <si>
    <t>Valsts pamatbudžeta ieņēmumi (2000.gada janvāris- septembris )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</si>
  <si>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</si>
  <si>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</si>
  <si>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</si>
  <si>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</si>
  <si>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</si>
  <si>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</si>
  <si>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</si>
  <si>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</si>
  <si>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</si>
  <si>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</si>
  <si>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</si>
  <si>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</si>
  <si>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</si>
  <si>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</si>
  <si>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</si>
  <si>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</si>
  <si>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Speciāliem mērķiem paredzētās nodevas</t>
  </si>
  <si>
    <t xml:space="preserve">   Ieņēmumi no valsts īpašuma iznomāšanas</t>
  </si>
  <si>
    <t xml:space="preserve">   Sodi un sankcijas</t>
  </si>
  <si>
    <t xml:space="preserve">   Pārējie nenodokļu ieņēmumi **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</si>
  <si>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</si>
  <si>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</si>
  <si>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Citas iemaksas par nekustamo īpašumu</t>
  </si>
  <si>
    <t>t.sk. Ieņēmumi no Skrundas lokatora nomas maksas 50% apmērā</t>
  </si>
  <si>
    <t>1.3.Pašu ieņēmumi</t>
  </si>
  <si>
    <t xml:space="preserve">   Budžeta iestāžu ieņēmumi no maksas pakalpojumiem</t>
  </si>
  <si>
    <t xml:space="preserve">1.4. Ārvalstu finansu palīdzība </t>
  </si>
  <si>
    <t>* - ieskaitot nodokli no īpašuma - 818 tūkst. latu</t>
  </si>
  <si>
    <t>** - ieskaitot procentus par valsts depozītu - 2 766 tūkst. latu</t>
  </si>
  <si>
    <t xml:space="preserve">Valsts kases pārvaldnieks_________________________________ A.Veiss </t>
  </si>
  <si>
    <t>2000.gada 15. oktobrī</t>
  </si>
  <si>
    <t xml:space="preserve">Valsts kases oficiālais mēneša pārskats </t>
  </si>
  <si>
    <t>3.tabula</t>
  </si>
  <si>
    <t xml:space="preserve">     Valsts pamatbudżeta izdevumi pa ministrijām un pasākumiem</t>
  </si>
  <si>
    <t>(2000.gada janvāris-septembris)</t>
  </si>
  <si>
    <t>kopā ar ārvalstu  finansu palīdzību</t>
  </si>
  <si>
    <t xml:space="preserve">Finansēšanas plāns pārskata periodam </t>
  </si>
  <si>
    <t>Izpilde % pret gada plānu (4/2)</t>
  </si>
  <si>
    <t>Izpilde % pret finansēša-nas plānu pārskata periodam 
  (4/3)</t>
  </si>
  <si>
    <t>Izpilde % pret finansēšanas plānu pārskata periodam 
  (4/3)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</si>
  <si>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</si>
  <si>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</si>
  <si>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</si>
  <si>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</si>
  <si>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</si>
  <si>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</si>
  <si>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</si>
  <si>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</si>
  <si>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</si>
  <si>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</si>
  <si>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</si>
  <si>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</si>
  <si>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</si>
  <si>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</si>
  <si>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</si>
  <si>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</si>
  <si>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</si>
  <si>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</si>
  <si>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</si>
  <si>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</si>
  <si>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</si>
  <si>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</si>
  <si>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</si>
  <si>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</si>
  <si>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</si>
  <si>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</si>
  <si>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</si>
  <si>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</si>
  <si>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</si>
  <si>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reformas jautājumos  sekretariāts</t>
  </si>
  <si>
    <t>Mērķdotācijas pašvaldībām</t>
  </si>
  <si>
    <t>Dotācija pašvaldībām</t>
  </si>
  <si>
    <t xml:space="preserve">Valsts kases pārvaldnieks ._________________________________ A.Veiss </t>
  </si>
  <si>
    <t>2000. gada 15.septembris</t>
  </si>
  <si>
    <t>4.tabula</t>
  </si>
  <si>
    <t xml:space="preserve">Valsts pamatbudžeta ieņēmumi un izdevumi  </t>
  </si>
  <si>
    <t>pēc ekonomiskās klasifikācijas</t>
  </si>
  <si>
    <t>(2000.gada janvāris - septembris )</t>
  </si>
  <si>
    <t>Finansēšanas plāns pārskata periodam</t>
  </si>
  <si>
    <t>Izpilde % pret gada plānu      (4/2)</t>
  </si>
  <si>
    <t>Izpilde % pret finansēšanas plānu pārskata periodam       (4/3)</t>
  </si>
  <si>
    <t>Septembra  izpilde</t>
  </si>
  <si>
    <t>Izpilde % pret finansēša-nas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</si>
  <si>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</si>
  <si>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</si>
  <si>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</si>
  <si>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</si>
  <si>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</si>
  <si>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</si>
  <si>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</si>
  <si>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</si>
  <si>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</si>
  <si>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</si>
  <si>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</si>
  <si>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</si>
  <si>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</si>
  <si>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</si>
  <si>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</si>
  <si>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</si>
  <si>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</si>
  <si>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</si>
  <si>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</si>
  <si>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</si>
  <si>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</si>
  <si>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 t.sk.speciālajam budžetam*</t>
  </si>
  <si>
    <t xml:space="preserve">           pārējiem</t>
  </si>
  <si>
    <t xml:space="preserve">     dotācijas iedzīvotājiem</t>
  </si>
  <si>
    <t xml:space="preserve">                 t.sk.        pensijas </t>
  </si>
  <si>
    <t xml:space="preserve">         pabalsti</t>
  </si>
  <si>
    <t xml:space="preserve">            stipendijas</t>
  </si>
  <si>
    <t xml:space="preserve">      pārējie</t>
  </si>
  <si>
    <t xml:space="preserve">   iemaksas starptautiskajās organizācijās</t>
  </si>
  <si>
    <t>2.2.Izdevumi kapitālieguldījumiem</t>
  </si>
  <si>
    <t>Kapitālie izdevumi</t>
  </si>
  <si>
    <t>Investīcijas</t>
  </si>
  <si>
    <t>t.sk. speciālajam budžetam</t>
  </si>
  <si>
    <t>t.sk. pašvaldību budžetam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</si>
  <si>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</si>
  <si>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</si>
  <si>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</si>
  <si>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</si>
  <si>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</si>
  <si>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</si>
  <si>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</si>
  <si>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</si>
  <si>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</si>
  <si>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</si>
  <si>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Valsts kases pārvaldnieks _________________________________ A.Veiss</t>
  </si>
  <si>
    <t>5.tabula</t>
  </si>
  <si>
    <t xml:space="preserve">Valsts speciālā budžeta ieņēmumi un izdevumi pa ministrijām </t>
  </si>
  <si>
    <t xml:space="preserve"> (tūkst.latu)</t>
  </si>
  <si>
    <t>Izpilde % pret gada plānu 
   (4/2)</t>
  </si>
  <si>
    <t>Finansēšanas plāns</t>
  </si>
  <si>
    <t xml:space="preserve">Ieņēmumi - kopā  </t>
  </si>
  <si>
    <t>Izdevumi - kopā</t>
  </si>
  <si>
    <t xml:space="preserve">        Uzturēšanas izdevumi  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</si>
  <si>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</si>
  <si>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</si>
  <si>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</si>
  <si>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</si>
  <si>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</si>
  <si>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 xml:space="preserve">Aizņēmums no pamatbudžeta 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</si>
  <si>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</si>
  <si>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</si>
  <si>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</si>
  <si>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</si>
  <si>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</si>
  <si>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</si>
  <si>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</si>
  <si>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</si>
  <si>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</si>
  <si>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komercbankām</t>
  </si>
  <si>
    <t xml:space="preserve">   Uzturēšanas izdevumi</t>
  </si>
  <si>
    <t>Augstas klases sasniegumu sports</t>
  </si>
  <si>
    <t xml:space="preserve">    Valsts pamatbudžeta dotācija</t>
  </si>
  <si>
    <t xml:space="preserve">    Uzturēšanas izdevumi</t>
  </si>
  <si>
    <t xml:space="preserve">           t.sk. aizņēmumu atmaksa</t>
  </si>
  <si>
    <t xml:space="preserve">    Izdevumi kapitālieguldījumiem</t>
  </si>
  <si>
    <t xml:space="preserve"> Studējošo un studiju kreditēšana</t>
  </si>
  <si>
    <t xml:space="preserve"> Zivju fonds</t>
  </si>
  <si>
    <t xml:space="preserve">   Maksa par rūpnieciskās zvejas tiesību nomu un izmantošanu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</si>
  <si>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</si>
  <si>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</si>
  <si>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</si>
  <si>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 </t>
  </si>
  <si>
    <t xml:space="preserve">        Izdevumi kapitālieguldļjumiem</t>
  </si>
  <si>
    <t>Ostu attīstības fonds</t>
  </si>
  <si>
    <t xml:space="preserve">    Ostas un kuģošanas nodeva</t>
  </si>
  <si>
    <t>Izlidošanas nodeva</t>
  </si>
  <si>
    <t xml:space="preserve">        Aizņēmums no pamatbudžeta 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</si>
  <si>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</si>
  <si>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</si>
  <si>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</si>
  <si>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</si>
  <si>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</si>
  <si>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</si>
  <si>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</si>
  <si>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>Izdevumi  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</si>
  <si>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</si>
  <si>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</si>
  <si>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</si>
  <si>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</si>
  <si>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</si>
  <si>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</si>
  <si>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</si>
  <si>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</si>
  <si>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</si>
  <si>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</si>
  <si>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</si>
  <si>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</si>
  <si>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</si>
  <si>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</si>
  <si>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</si>
  <si>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</si>
  <si>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t>* konsolidēts par sociālās apdrošināšanas iekšējiem pārskaitījumiem      19 525  tūkst.latu</t>
  </si>
  <si>
    <t>Valsts kases pārvaldnieks _______________________________________  A.Veiss</t>
  </si>
  <si>
    <t>(2000.gada janvāris - septembris)</t>
  </si>
  <si>
    <t xml:space="preserve">                                  Valsts kases oficiālais mēneša pārskats</t>
  </si>
  <si>
    <t>6.tabula</t>
  </si>
  <si>
    <t xml:space="preserve">Valsts speciālā budžeta ieņēmumi un izdevumi </t>
  </si>
  <si>
    <t>(2000.gada janvāris -septembris)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</si>
  <si>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</si>
  <si>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</si>
  <si>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</si>
  <si>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</si>
  <si>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Ārvalstu finansu palīdzība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</si>
  <si>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</si>
  <si>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</si>
  <si>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</si>
  <si>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</si>
  <si>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mērķdotācijas pašvaldību budžetiem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</si>
  <si>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</si>
  <si>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</si>
  <si>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</si>
  <si>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</si>
  <si>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</si>
  <si>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</si>
  <si>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</si>
  <si>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</si>
  <si>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Aizņēmums no pamatbudžeta               ( neto)</t>
  </si>
  <si>
    <t>Valsts speciālā budžeta naudas līdzekļu atlikumu izmaiņas palielinājums (-) vai samazinājums (+)</t>
  </si>
  <si>
    <t>Valsts kases pārvaldnieks _______________________________________ A.Veiss</t>
  </si>
  <si>
    <t xml:space="preserve">                                              Valsts kases oficiālais mēneša pārskats</t>
  </si>
  <si>
    <t>7.tabula</t>
  </si>
  <si>
    <t>Valsts speciālā budžeta (dāvinājumi un ziedojumi) ieņēmumi un izdevumi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</si>
  <si>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</si>
  <si>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</si>
  <si>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</si>
  <si>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*</t>
  </si>
  <si>
    <t>2.Izdevumi - kopā (2.1.+2.2.) **</t>
  </si>
  <si>
    <t xml:space="preserve">    valsts sociālās apdrošināšanas obligātās iemaksas</t>
  </si>
  <si>
    <t xml:space="preserve">     t.sk. preču un pakalpojumu izdevumi  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</si>
  <si>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</si>
  <si>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</si>
  <si>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</si>
  <si>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</si>
  <si>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</si>
  <si>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</si>
  <si>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Fiskālā bilance (1.-2.)</t>
  </si>
  <si>
    <t>Naudas līdzekļu atlikumu izmaiņas palielinājums (-) vai samazinājums (+)</t>
  </si>
  <si>
    <t xml:space="preserve">* t.sk .no gada sākuma budžetā neiekļautā  ārvalstu finansu palīdzība   </t>
  </si>
  <si>
    <t>tūkst.latu</t>
  </si>
  <si>
    <t xml:space="preserve">** t.sk. no gada sākuma budžetā neiekļautā ārvalstu finansu palīdzība </t>
  </si>
  <si>
    <t xml:space="preserve">                         Valsts kases oficiālais mēneša pārskats</t>
  </si>
  <si>
    <t>8.tabula</t>
  </si>
  <si>
    <t xml:space="preserve">                 Valsts pamatbudžeta izdevumi pēc valdības funkcijām</t>
  </si>
  <si>
    <t xml:space="preserve">                       ( 2000.gada janvāris - septembris)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</si>
  <si>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</si>
  <si>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</si>
  <si>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</si>
  <si>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</si>
  <si>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</si>
  <si>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</si>
  <si>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</si>
  <si>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</si>
  <si>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</si>
  <si>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</si>
  <si>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</si>
  <si>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</si>
  <si>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</si>
  <si>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</si>
  <si>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</si>
  <si>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 *</t>
  </si>
  <si>
    <t>* ieskaitot aizdevumus un atmaksas</t>
  </si>
  <si>
    <t xml:space="preserve">                                                      Valsts kases oficiālais mēneša pārskats</t>
  </si>
  <si>
    <t>9.tabula</t>
  </si>
  <si>
    <t xml:space="preserve"> Valsts speciālā budžeta izdevumi pēc valdības funkcijām</t>
  </si>
  <si>
    <t>Izdevumi no ziedojumiem un dāvinājumiem</t>
  </si>
  <si>
    <t>Izglītība   *</t>
  </si>
  <si>
    <t xml:space="preserve">Pārējie izdevumi, kas nav atspoguļoti pamatgrupās </t>
  </si>
  <si>
    <t>* -  ieskaitot  tīros  aizdevumus</t>
  </si>
  <si>
    <t>Valsts kases pārvaldnieks __________________________________________________</t>
  </si>
  <si>
    <t>A.Veiss</t>
  </si>
  <si>
    <t>10.tabula</t>
  </si>
  <si>
    <t xml:space="preserve">Ārvalstu finansu palīdzības un valsts budžeta līdzdalības maksājumi </t>
  </si>
  <si>
    <t>(tūkst. latu)</t>
  </si>
  <si>
    <t xml:space="preserve">   1. Ārvalstu finansu palīdzība
un valsts pamatbudžeta 
līdzdalības maksājumi kopā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</si>
  <si>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</si>
  <si>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</si>
  <si>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</si>
  <si>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</si>
  <si>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</si>
  <si>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</si>
  <si>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</si>
  <si>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</si>
  <si>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</si>
  <si>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</si>
  <si>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Valsts kases pārvaldnieks ________________________________________ (A. Veiss)</t>
  </si>
  <si>
    <t>2000. gada 15. oktobrī</t>
  </si>
  <si>
    <t>Starptautiskā Valūtas Fonda izpildes kritēriji</t>
  </si>
  <si>
    <t>uz 2000. gada 1. oktobri</t>
  </si>
  <si>
    <t>Mainīgie lielumi un periodi</t>
  </si>
  <si>
    <t>Mērķis</t>
  </si>
  <si>
    <t>Rezultāts</t>
  </si>
  <si>
    <t>I.</t>
  </si>
  <si>
    <t xml:space="preserve">  Ierobežojumi valsts kopbudžeta </t>
  </si>
  <si>
    <t xml:space="preserve">  fiskālam deficītam: </t>
  </si>
  <si>
    <t>(milj. latu)</t>
  </si>
  <si>
    <t>1.janvāris - 30.septembris, 1999: indikatīvā robeža</t>
  </si>
  <si>
    <t>1.janvāris - 31.decembris, 1999: kontroles rādītājs</t>
  </si>
  <si>
    <t>1.janvāris - 31.marts, 2000: kontroles rādītājs</t>
  </si>
  <si>
    <t>1.janvāris - 30.jūnijs, 2000: kontroles rādītājs</t>
  </si>
  <si>
    <t>1.janvāris - 30.septembris, 2000: indikatīvā robeža *</t>
  </si>
  <si>
    <t>1.janvāris - 31.decembris, 2000: indikatīvā robeža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</si>
  <si>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</si>
  <si>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</si>
  <si>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</si>
  <si>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</si>
  <si>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</si>
  <si>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</si>
  <si>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 xml:space="preserve">    No 1999.gada 30.jūnija līdz:</t>
  </si>
  <si>
    <t xml:space="preserve"> Kopā       1-5 gadi</t>
  </si>
  <si>
    <t>30.septembris, 1999: indikatīvā robeža</t>
  </si>
  <si>
    <t xml:space="preserve">  150               100</t>
  </si>
  <si>
    <t xml:space="preserve">    29.8               0</t>
  </si>
  <si>
    <t>31.decembris, 1999: kontroles rādītājs</t>
  </si>
  <si>
    <t xml:space="preserve">  285               200</t>
  </si>
  <si>
    <t xml:space="preserve">  114.3           80.2</t>
  </si>
  <si>
    <t>31.marts, 2000: kontroles rādītājs</t>
  </si>
  <si>
    <t xml:space="preserve">  435               200</t>
  </si>
  <si>
    <t xml:space="preserve">  154.7           80.2</t>
  </si>
  <si>
    <t>30.jūnijs, 2000: kontroles rādītājs</t>
  </si>
  <si>
    <t xml:space="preserve">  565               200</t>
  </si>
  <si>
    <t>30.septembris, 2000: indikatīvā robeža</t>
  </si>
  <si>
    <t xml:space="preserve">  163.7           80.2</t>
  </si>
  <si>
    <t>31.decembris, 2000: indikatīvā robeža</t>
  </si>
  <si>
    <t>III.</t>
  </si>
  <si>
    <t xml:space="preserve">  Ierobežojumi valdības ārējam parādam </t>
  </si>
  <si>
    <t xml:space="preserve">  ar termiņu līdz 1 gadam:</t>
  </si>
  <si>
    <t>IV.</t>
  </si>
  <si>
    <t xml:space="preserve">  Indikatīvās robežas centrālās valdības </t>
  </si>
  <si>
    <t xml:space="preserve">  ieņēmumiem: </t>
  </si>
  <si>
    <t>1.janvāris - 30.septembris, 1999:</t>
  </si>
  <si>
    <t xml:space="preserve">1.janvāris - 31.decembris, 1999: </t>
  </si>
  <si>
    <t xml:space="preserve">1.janvāris - 31.marts, 2000: </t>
  </si>
  <si>
    <t xml:space="preserve">1.janvāris - 30.jūnijs, 2000: </t>
  </si>
  <si>
    <t xml:space="preserve">1.janvāris - 30.septembris, 2000: </t>
  </si>
  <si>
    <t>1.janvāris - 31.decembris, 2000:</t>
  </si>
  <si>
    <t>* ar Privatizācijas fonda izdevumiem</t>
  </si>
  <si>
    <t xml:space="preserve">                                    Pārvaldnieks                                                                                         A. Veiss</t>
  </si>
  <si>
    <t>11. tabula</t>
  </si>
  <si>
    <t xml:space="preserve">Pašvaldību konsolidētā budžeta izpilde </t>
  </si>
  <si>
    <t xml:space="preserve">   ( 2000. gada  janvāris - septembris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</si>
  <si>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</si>
  <si>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</si>
  <si>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</si>
  <si>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</si>
  <si>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</si>
  <si>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</si>
  <si>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</si>
  <si>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</si>
  <si>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</si>
  <si>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</si>
  <si>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</si>
  <si>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</si>
  <si>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</si>
  <si>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</si>
  <si>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</si>
  <si>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</si>
  <si>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</si>
  <si>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</si>
  <si>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</si>
  <si>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</si>
  <si>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</si>
  <si>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</si>
  <si>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</si>
  <si>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</si>
  <si>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</si>
  <si>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</si>
  <si>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</si>
  <si>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</si>
  <si>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</si>
  <si>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</si>
  <si>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</si>
  <si>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</si>
  <si>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</si>
  <si>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</si>
  <si>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</si>
  <si>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</si>
  <si>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</si>
  <si>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</si>
  <si>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</si>
  <si>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</si>
  <si>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</si>
  <si>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</si>
  <si>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</si>
  <si>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__________________________ </t>
  </si>
  <si>
    <t>A. Veiss</t>
  </si>
  <si>
    <t xml:space="preserve">Valsts kase / Pārskatu departaments </t>
  </si>
  <si>
    <t>15.10.00.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</si>
  <si>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</si>
  <si>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</si>
  <si>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</si>
  <si>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</si>
  <si>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 xml:space="preserve">( 2000. gada  janvāris - septembris ) 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</si>
  <si>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</si>
  <si>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</si>
  <si>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</si>
  <si>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</si>
  <si>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</si>
  <si>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</si>
  <si>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</si>
  <si>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</si>
  <si>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</si>
  <si>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</si>
  <si>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</si>
  <si>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</si>
  <si>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</si>
  <si>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</si>
  <si>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</si>
  <si>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</si>
  <si>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</si>
  <si>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</si>
  <si>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</si>
  <si>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</si>
  <si>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</si>
  <si>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</si>
  <si>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</si>
  <si>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</si>
  <si>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</si>
  <si>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</si>
  <si>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</si>
  <si>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</si>
  <si>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</si>
  <si>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</si>
  <si>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</si>
  <si>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</si>
  <si>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</si>
  <si>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1 863 tūkst.latu</t>
  </si>
  <si>
    <t>Valsts kases pārvaldnieks</t>
  </si>
  <si>
    <t xml:space="preserve">                                           Valsts kases oficiālais mēneša pārskats</t>
  </si>
  <si>
    <t>13. tabula</t>
  </si>
  <si>
    <t xml:space="preserve">Pašvaldību pamatbudžeta izdevumi </t>
  </si>
  <si>
    <t>( 2000. gada  janvāris - septembris )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</si>
  <si>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</si>
  <si>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</si>
  <si>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</si>
  <si>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</si>
  <si>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</si>
  <si>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</si>
  <si>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</si>
  <si>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</si>
  <si>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</si>
  <si>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</si>
  <si>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</si>
  <si>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</si>
  <si>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</si>
  <si>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</si>
  <si>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</si>
  <si>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</si>
  <si>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</si>
  <si>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</si>
  <si>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</si>
  <si>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</si>
  <si>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-15  tūkst.latu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</si>
  <si>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</si>
  <si>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</si>
  <si>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</si>
  <si>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 xml:space="preserve">                                                             (tūkst.latu)</t>
  </si>
  <si>
    <t>2.Izdevumi  kopā (2.1. +2.2.)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</si>
  <si>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</si>
  <si>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</si>
  <si>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</si>
  <si>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</si>
  <si>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</si>
  <si>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</si>
  <si>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</si>
  <si>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</si>
  <si>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</si>
  <si>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</si>
  <si>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</si>
  <si>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</si>
  <si>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</si>
  <si>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</si>
  <si>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</si>
  <si>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</si>
  <si>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</si>
  <si>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</si>
  <si>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</si>
  <si>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</si>
  <si>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</si>
  <si>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</si>
  <si>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</si>
  <si>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</si>
  <si>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</si>
  <si>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</si>
  <si>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</si>
  <si>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</si>
  <si>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</si>
  <si>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</si>
  <si>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</si>
  <si>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</si>
  <si>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</si>
  <si>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-1 887  tūkst.latu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</si>
  <si>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</si>
  <si>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</si>
  <si>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</si>
  <si>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</si>
  <si>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>0010</t>
  </si>
  <si>
    <t xml:space="preserve">                                  pārējie izdevumi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</si>
  <si>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</si>
  <si>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</si>
  <si>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</si>
  <si>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</si>
  <si>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</si>
  <si>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</si>
  <si>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</si>
  <si>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</si>
  <si>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</si>
  <si>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</si>
  <si>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</si>
  <si>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</si>
  <si>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</si>
  <si>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</si>
  <si>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</si>
  <si>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</si>
  <si>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</si>
  <si>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</si>
  <si>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</si>
  <si>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</si>
  <si>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</si>
  <si>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</si>
  <si>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</si>
  <si>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</si>
  <si>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</si>
  <si>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</si>
  <si>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</si>
  <si>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</si>
  <si>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</si>
  <si>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</si>
  <si>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</si>
  <si>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</si>
  <si>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</si>
  <si>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</si>
  <si>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</si>
  <si>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</si>
  <si>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</si>
  <si>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</si>
  <si>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</si>
  <si>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</si>
  <si>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</si>
  <si>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</si>
  <si>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</si>
  <si>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</si>
  <si>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</si>
  <si>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</si>
  <si>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</si>
  <si>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</si>
  <si>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</si>
  <si>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</si>
  <si>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</si>
  <si>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</si>
  <si>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</si>
  <si>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</si>
  <si>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</si>
  <si>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</si>
  <si>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</si>
  <si>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</si>
  <si>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</si>
  <si>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</si>
  <si>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</si>
  <si>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</si>
  <si>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</si>
  <si>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</si>
  <si>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</si>
  <si>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</si>
  <si>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</si>
  <si>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</si>
  <si>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</si>
  <si>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</si>
  <si>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</si>
  <si>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</si>
  <si>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</si>
  <si>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</si>
  <si>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</si>
  <si>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</si>
  <si>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</si>
  <si>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</si>
  <si>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</si>
  <si>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</si>
  <si>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 xml:space="preserve">                   ( 2000. gada janvāris - septembris )</t>
  </si>
  <si>
    <t>(latos)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</si>
  <si>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</si>
  <si>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</si>
  <si>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</si>
  <si>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</si>
  <si>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</si>
  <si>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</si>
  <si>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</si>
  <si>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</si>
  <si>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</si>
  <si>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</si>
  <si>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</si>
  <si>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oktobri 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</si>
  <si>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</si>
  <si>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</si>
  <si>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</si>
  <si>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</si>
  <si>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septembris )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</si>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</sst>
</file>

<file path=xl/styles.xml><?xml version="1.0" encoding="utf-8"?>
<styleSheet xmlns="http://schemas.openxmlformats.org/spreadsheetml/2006/main">
  <numFmts count="5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##,###,###"/>
    <numFmt numFmtId="165" formatCode="#,###%"/>
    <numFmt numFmtId="166" formatCode="0.0"/>
    <numFmt numFmtId="167" formatCode="###,###,##0"/>
    <numFmt numFmtId="168" formatCode="#\ ##0"/>
    <numFmt numFmtId="169" formatCode="###0"/>
    <numFmt numFmtId="170" formatCode="###%"/>
    <numFmt numFmtId="171" formatCode="#,###.0%"/>
    <numFmt numFmtId="172" formatCode="#,##0.0"/>
    <numFmt numFmtId="173" formatCode="###,###"/>
    <numFmt numFmtId="174" formatCode="0.0%"/>
    <numFmt numFmtId="175" formatCode="00.000"/>
    <numFmt numFmtId="176" formatCode="#,##0.0\ _L_s"/>
    <numFmt numFmtId="177" formatCode="#,##0\ &quot;LVR&quot;;\-#,##0\ &quot;LVR&quot;"/>
    <numFmt numFmtId="178" formatCode="#,##0\ &quot;LVR&quot;;[Red]\-#,##0\ &quot;LVR&quot;"/>
    <numFmt numFmtId="179" formatCode="#,##0.00\ &quot;LVR&quot;;\-#,##0.00\ &quot;LVR&quot;"/>
    <numFmt numFmtId="180" formatCode="#,##0.00\ &quot;LVR&quot;;[Red]\-#,##0.00\ &quot;LVR&quot;"/>
    <numFmt numFmtId="181" formatCode="_-* #,##0\ &quot;LVR&quot;_-;\-* #,##0\ &quot;LVR&quot;_-;_-* &quot;-&quot;\ &quot;LVR&quot;_-;_-@_-"/>
    <numFmt numFmtId="182" formatCode="_-* #,##0\ _L_V_R_-;\-* #,##0\ _L_V_R_-;_-* &quot;-&quot;\ _L_V_R_-;_-@_-"/>
    <numFmt numFmtId="183" formatCode="_-* #,##0.00\ &quot;LVR&quot;_-;\-* #,##0.00\ &quot;LVR&quot;_-;_-* &quot;-&quot;??\ &quot;LVR&quot;_-;_-@_-"/>
    <numFmt numFmtId="184" formatCode="_-* #,##0.00\ _L_V_R_-;\-* #,##0.00\ _L_V_R_-;_-* &quot;-&quot;??\ _L_V_R_-;_-@_-"/>
    <numFmt numFmtId="185" formatCode="&quot;Ls&quot;#,##0_);\(&quot;Ls&quot;#,##0\)"/>
    <numFmt numFmtId="186" formatCode="&quot;Ls&quot;#,##0_);[Red]\(&quot;Ls&quot;#,##0\)"/>
    <numFmt numFmtId="187" formatCode="&quot;Ls&quot;#,##0.00_);\(&quot;Ls&quot;#,##0.00\)"/>
    <numFmt numFmtId="188" formatCode="&quot;Ls&quot;#,##0.00_);[Red]\(&quot;Ls&quot;#,##0.00\)"/>
    <numFmt numFmtId="189" formatCode="_(&quot;Ls&quot;* #,##0_);_(&quot;Ls&quot;* \(#,##0\);_(&quot;Ls&quot;* &quot;-&quot;_);_(@_)"/>
    <numFmt numFmtId="190" formatCode="_(* #,##0_);_(* \(#,##0\);_(* &quot;-&quot;_);_(@_)"/>
    <numFmt numFmtId="191" formatCode="_(&quot;Ls&quot;* #,##0.00_);_(&quot;Ls&quot;* \(#,##0.00\);_(&quot;Ls&quot;* &quot;-&quot;??_);_(@_)"/>
    <numFmt numFmtId="192" formatCode="_(* #,##0.00_);_(* \(#,##0.00\);_(* &quot;-&quot;??_);_(@_)"/>
    <numFmt numFmtId="193" formatCode="#,###,##0"/>
    <numFmt numFmtId="194" formatCode="#,000"/>
    <numFmt numFmtId="195" formatCode="#,###,000"/>
    <numFmt numFmtId="196" formatCode="#,"/>
    <numFmt numFmtId="197" formatCode="0,"/>
    <numFmt numFmtId="198" formatCode="##0"/>
    <numFmt numFmtId="199" formatCode="#0,"/>
    <numFmt numFmtId="200" formatCode="#,#00"/>
    <numFmt numFmtId="201" formatCode="#."/>
    <numFmt numFmtId="202" formatCode="##0,"/>
    <numFmt numFmtId="203" formatCode="##0,###"/>
    <numFmt numFmtId="204" formatCode="#,###"/>
    <numFmt numFmtId="205" formatCode="\ #,"/>
    <numFmt numFmtId="206" formatCode="\ #"/>
    <numFmt numFmtId="207" formatCode="#,###,000.0"/>
    <numFmt numFmtId="208" formatCode="_(* #,##0.000_);_(* \(#,##0.000\);_(* &quot;-&quot;??_);_(@_)"/>
    <numFmt numFmtId="209" formatCode="_(* #,##0.0_);_(* \(#,##0.0\);_(* &quot;-&quot;??_);_(@_)"/>
    <numFmt numFmtId="210" formatCode="_(* #,##0_);_(* \(#,##0\);_(* &quot;-&quot;??_);_(@_)"/>
    <numFmt numFmtId="211" formatCode="#\ ###\ ##0"/>
    <numFmt numFmtId="212" formatCode="#\ ###\ \ ##0"/>
    <numFmt numFmtId="213" formatCode="###,##0,"/>
    <numFmt numFmtId="214" formatCode="#,###,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63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10"/>
      <name val="Times New Roman"/>
      <family val="0"/>
    </font>
    <font>
      <b/>
      <sz val="11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6" fontId="6" fillId="0" borderId="1" xfId="21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6" fontId="8" fillId="0" borderId="1" xfId="21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166" fontId="1" fillId="0" borderId="1" xfId="21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/>
    </xf>
    <xf numFmtId="16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 horizontal="center" wrapText="1"/>
    </xf>
    <xf numFmtId="168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wrapText="1"/>
    </xf>
    <xf numFmtId="168" fontId="7" fillId="0" borderId="1" xfId="0" applyNumberFormat="1" applyFont="1" applyBorder="1" applyAlignment="1">
      <alignment wrapText="1"/>
    </xf>
    <xf numFmtId="168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left" vertical="center" wrapText="1"/>
    </xf>
    <xf numFmtId="168" fontId="0" fillId="0" borderId="1" xfId="0" applyNumberFormat="1" applyFont="1" applyBorder="1" applyAlignment="1">
      <alignment horizontal="left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Continuous"/>
    </xf>
    <xf numFmtId="168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6" fontId="4" fillId="0" borderId="1" xfId="21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8" fontId="1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168" fontId="1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168" fontId="4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Continuous"/>
    </xf>
    <xf numFmtId="168" fontId="0" fillId="0" borderId="0" xfId="0" applyNumberFormat="1" applyFont="1" applyFill="1" applyAlignment="1">
      <alignment horizontal="centerContinuous"/>
    </xf>
    <xf numFmtId="0" fontId="12" fillId="0" borderId="0" xfId="19" applyFont="1" applyFill="1" applyAlignment="1">
      <alignment/>
    </xf>
    <xf numFmtId="10" fontId="0" fillId="0" borderId="0" xfId="0" applyNumberFormat="1" applyFont="1" applyAlignment="1">
      <alignment/>
    </xf>
    <xf numFmtId="0" fontId="9" fillId="0" borderId="0" xfId="19" applyFont="1" applyAlignment="1">
      <alignment/>
    </xf>
    <xf numFmtId="0" fontId="13" fillId="0" borderId="0" xfId="19" applyFont="1" applyAlignment="1">
      <alignment/>
    </xf>
    <xf numFmtId="0" fontId="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1" xfId="0" applyNumberFormat="1" applyFont="1" applyBorder="1" applyAlignment="1">
      <alignment horizontal="right"/>
    </xf>
    <xf numFmtId="166" fontId="4" fillId="0" borderId="1" xfId="21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6" fontId="0" fillId="0" borderId="1" xfId="21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68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Continuous"/>
    </xf>
    <xf numFmtId="166" fontId="0" fillId="0" borderId="0" xfId="0" applyNumberFormat="1" applyFont="1" applyBorder="1" applyAlignment="1">
      <alignment horizontal="centerContinuous"/>
    </xf>
    <xf numFmtId="166" fontId="10" fillId="0" borderId="0" xfId="0" applyNumberFormat="1" applyFont="1" applyAlignment="1">
      <alignment horizontal="centerContinuous"/>
    </xf>
    <xf numFmtId="168" fontId="10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1" fontId="6" fillId="0" borderId="1" xfId="21" applyNumberFormat="1" applyFont="1" applyBorder="1" applyAlignment="1">
      <alignment horizontal="center"/>
    </xf>
    <xf numFmtId="165" fontId="6" fillId="0" borderId="1" xfId="2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 wrapText="1"/>
    </xf>
    <xf numFmtId="1" fontId="6" fillId="0" borderId="1" xfId="21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wrapText="1"/>
    </xf>
    <xf numFmtId="9" fontId="7" fillId="0" borderId="1" xfId="21" applyFont="1" applyBorder="1" applyAlignment="1">
      <alignment horizontal="center"/>
    </xf>
    <xf numFmtId="1" fontId="7" fillId="0" borderId="1" xfId="21" applyNumberFormat="1" applyFont="1" applyBorder="1" applyAlignment="1">
      <alignment horizontal="center"/>
    </xf>
    <xf numFmtId="168" fontId="7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168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 wrapText="1"/>
    </xf>
    <xf numFmtId="168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wrapText="1"/>
    </xf>
    <xf numFmtId="165" fontId="7" fillId="0" borderId="1" xfId="21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70" fontId="0" fillId="0" borderId="1" xfId="21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wrapText="1"/>
    </xf>
    <xf numFmtId="17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16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right" wrapText="1"/>
    </xf>
    <xf numFmtId="166" fontId="20" fillId="0" borderId="1" xfId="21" applyNumberFormat="1" applyFont="1" applyBorder="1" applyAlignment="1">
      <alignment/>
    </xf>
    <xf numFmtId="166" fontId="16" fillId="0" borderId="1" xfId="21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172" fontId="20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Border="1" applyAlignment="1">
      <alignment/>
    </xf>
    <xf numFmtId="166" fontId="16" fillId="0" borderId="1" xfId="21" applyNumberFormat="1" applyFont="1" applyBorder="1" applyAlignment="1">
      <alignment horizontal="center"/>
    </xf>
    <xf numFmtId="0" fontId="20" fillId="0" borderId="1" xfId="0" applyFont="1" applyBorder="1" applyAlignment="1">
      <alignment wrapText="1"/>
    </xf>
    <xf numFmtId="164" fontId="2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168" fontId="1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/>
    </xf>
    <xf numFmtId="172" fontId="20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173" fontId="4" fillId="0" borderId="1" xfId="0" applyNumberFormat="1" applyFont="1" applyBorder="1" applyAlignment="1">
      <alignment horizontal="right" wrapText="1"/>
    </xf>
    <xf numFmtId="174" fontId="6" fillId="0" borderId="1" xfId="21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9" fontId="4" fillId="0" borderId="1" xfId="21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168" fontId="1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75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1" xfId="21" applyNumberFormat="1" applyFont="1" applyBorder="1" applyAlignment="1">
      <alignment/>
    </xf>
    <xf numFmtId="174" fontId="0" fillId="0" borderId="1" xfId="21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168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8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8" fontId="5" fillId="0" borderId="1" xfId="0" applyNumberFormat="1" applyFont="1" applyBorder="1" applyAlignment="1">
      <alignment/>
    </xf>
    <xf numFmtId="166" fontId="5" fillId="0" borderId="1" xfId="21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68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8" fontId="4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Continuous"/>
    </xf>
    <xf numFmtId="168" fontId="7" fillId="0" borderId="0" xfId="0" applyNumberFormat="1" applyFont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168" fontId="1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168" fontId="15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/>
    </xf>
    <xf numFmtId="0" fontId="2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Continuous" vertical="top"/>
    </xf>
    <xf numFmtId="0" fontId="16" fillId="0" borderId="5" xfId="0" applyFont="1" applyBorder="1" applyAlignment="1">
      <alignment horizontal="centerContinuous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0" xfId="20" applyFont="1" applyAlignment="1">
      <alignment horizontal="centerContinuous"/>
      <protection/>
    </xf>
    <xf numFmtId="0" fontId="0" fillId="0" borderId="0" xfId="20" applyFont="1" applyAlignment="1">
      <alignment horizontal="right"/>
      <protection/>
    </xf>
    <xf numFmtId="0" fontId="24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3" fillId="0" borderId="11" xfId="20" applyFont="1" applyBorder="1" applyAlignment="1">
      <alignment horizontal="centerContinuous"/>
      <protection/>
    </xf>
    <xf numFmtId="0" fontId="0" fillId="0" borderId="11" xfId="20" applyFont="1" applyBorder="1" applyAlignment="1">
      <alignment horizontal="centerContinuous"/>
      <protection/>
    </xf>
    <xf numFmtId="0" fontId="1" fillId="0" borderId="11" xfId="20" applyFont="1" applyBorder="1">
      <alignment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13" xfId="20" applyFont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0" fontId="24" fillId="0" borderId="0" xfId="20" applyFont="1" applyAlignment="1">
      <alignment horizontal="center"/>
      <protection/>
    </xf>
    <xf numFmtId="0" fontId="4" fillId="0" borderId="15" xfId="20" applyFont="1" applyBorder="1" applyAlignment="1">
      <alignment wrapText="1"/>
      <protection/>
    </xf>
    <xf numFmtId="168" fontId="7" fillId="0" borderId="1" xfId="20" applyNumberFormat="1" applyFont="1" applyBorder="1">
      <alignment/>
      <protection/>
    </xf>
    <xf numFmtId="166" fontId="7" fillId="0" borderId="1" xfId="20" applyNumberFormat="1" applyFont="1" applyBorder="1">
      <alignment/>
      <protection/>
    </xf>
    <xf numFmtId="168" fontId="7" fillId="0" borderId="16" xfId="20" applyNumberFormat="1" applyFont="1" applyBorder="1">
      <alignment/>
      <protection/>
    </xf>
    <xf numFmtId="0" fontId="7" fillId="0" borderId="15" xfId="20" applyFont="1" applyBorder="1" applyAlignment="1">
      <alignment/>
      <protection/>
    </xf>
    <xf numFmtId="0" fontId="8" fillId="0" borderId="15" xfId="20" applyFont="1" applyBorder="1" applyAlignment="1">
      <alignment horizontal="center" wrapText="1"/>
      <protection/>
    </xf>
    <xf numFmtId="0" fontId="0" fillId="0" borderId="15" xfId="20" applyFont="1" applyBorder="1" applyAlignment="1">
      <alignment wrapText="1"/>
      <protection/>
    </xf>
    <xf numFmtId="0" fontId="7" fillId="0" borderId="15" xfId="20" applyFont="1" applyBorder="1" applyAlignment="1">
      <alignment wrapText="1"/>
      <protection/>
    </xf>
    <xf numFmtId="0" fontId="8" fillId="0" borderId="17" xfId="20" applyFont="1" applyBorder="1" applyAlignment="1">
      <alignment horizontal="center" wrapText="1"/>
      <protection/>
    </xf>
    <xf numFmtId="0" fontId="7" fillId="0" borderId="17" xfId="20" applyFont="1" applyBorder="1" applyAlignment="1">
      <alignment wrapText="1"/>
      <protection/>
    </xf>
    <xf numFmtId="168" fontId="7" fillId="0" borderId="15" xfId="20" applyNumberFormat="1" applyFont="1" applyBorder="1">
      <alignment/>
      <protection/>
    </xf>
    <xf numFmtId="0" fontId="4" fillId="0" borderId="18" xfId="20" applyFont="1" applyBorder="1" applyAlignment="1">
      <alignment wrapText="1"/>
      <protection/>
    </xf>
    <xf numFmtId="0" fontId="24" fillId="0" borderId="1" xfId="20" applyFont="1" applyBorder="1">
      <alignment/>
      <protection/>
    </xf>
    <xf numFmtId="0" fontId="4" fillId="0" borderId="0" xfId="20" applyFont="1" applyAlignment="1">
      <alignment wrapText="1"/>
      <protection/>
    </xf>
    <xf numFmtId="0" fontId="4" fillId="0" borderId="19" xfId="20" applyFont="1" applyBorder="1" applyAlignment="1">
      <alignment wrapText="1"/>
      <protection/>
    </xf>
    <xf numFmtId="0" fontId="24" fillId="0" borderId="20" xfId="20" applyFont="1" applyBorder="1">
      <alignment/>
      <protection/>
    </xf>
    <xf numFmtId="0" fontId="4" fillId="0" borderId="21" xfId="20" applyFont="1" applyBorder="1" applyAlignment="1">
      <alignment wrapText="1"/>
      <protection/>
    </xf>
    <xf numFmtId="168" fontId="7" fillId="0" borderId="22" xfId="20" applyNumberFormat="1" applyFont="1" applyBorder="1">
      <alignment/>
      <protection/>
    </xf>
    <xf numFmtId="166" fontId="7" fillId="0" borderId="22" xfId="20" applyNumberFormat="1" applyFont="1" applyBorder="1">
      <alignment/>
      <protection/>
    </xf>
    <xf numFmtId="168" fontId="7" fillId="0" borderId="23" xfId="20" applyNumberFormat="1" applyFont="1" applyBorder="1">
      <alignment/>
      <protection/>
    </xf>
    <xf numFmtId="0" fontId="0" fillId="0" borderId="0" xfId="20" applyFont="1" applyAlignment="1">
      <alignment wrapText="1"/>
      <protection/>
    </xf>
    <xf numFmtId="0" fontId="7" fillId="0" borderId="0" xfId="20" applyFont="1" applyAlignment="1">
      <alignment horizontal="left"/>
      <protection/>
    </xf>
    <xf numFmtId="0" fontId="0" fillId="0" borderId="0" xfId="20" applyNumberFormat="1" applyFont="1" applyBorder="1">
      <alignment/>
      <protection/>
    </xf>
    <xf numFmtId="49" fontId="7" fillId="0" borderId="0" xfId="20" applyNumberFormat="1" applyFont="1" applyBorder="1" applyAlignment="1">
      <alignment horizontal="center"/>
      <protection/>
    </xf>
    <xf numFmtId="0" fontId="1" fillId="0" borderId="0" xfId="20" applyFont="1" applyAlignment="1">
      <alignment wrapText="1"/>
      <protection/>
    </xf>
    <xf numFmtId="0" fontId="24" fillId="0" borderId="0" xfId="20" applyFont="1" applyAlignment="1">
      <alignment wrapText="1"/>
      <protection/>
    </xf>
    <xf numFmtId="49" fontId="0" fillId="0" borderId="0" xfId="20" applyNumberFormat="1" applyFont="1" applyAlignment="1">
      <alignment horizontal="centerContinuous" vertical="top" wrapText="1"/>
      <protection/>
    </xf>
    <xf numFmtId="0" fontId="0" fillId="0" borderId="0" xfId="20" applyFont="1" applyAlignment="1">
      <alignment horizontal="left"/>
      <protection/>
    </xf>
    <xf numFmtId="49" fontId="2" fillId="0" borderId="0" xfId="20" applyNumberFormat="1" applyFont="1" applyAlignment="1">
      <alignment horizontal="centerContinuous" vertical="top" wrapText="1"/>
      <protection/>
    </xf>
    <xf numFmtId="49" fontId="14" fillId="0" borderId="0" xfId="20" applyNumberFormat="1" applyFont="1" applyAlignment="1">
      <alignment horizontal="centerContinuous" vertical="top" wrapText="1"/>
      <protection/>
    </xf>
    <xf numFmtId="0" fontId="14" fillId="0" borderId="0" xfId="20" applyFont="1" applyAlignment="1">
      <alignment horizontal="centerContinuous"/>
      <protection/>
    </xf>
    <xf numFmtId="0" fontId="14" fillId="0" borderId="0" xfId="20" applyFont="1">
      <alignment/>
      <protection/>
    </xf>
    <xf numFmtId="49" fontId="24" fillId="0" borderId="0" xfId="20" applyNumberFormat="1" applyFont="1" applyAlignment="1">
      <alignment vertical="top" wrapText="1"/>
      <protection/>
    </xf>
    <xf numFmtId="0" fontId="24" fillId="0" borderId="0" xfId="20" applyFont="1" applyAlignment="1">
      <alignment horizontal="centerContinuous"/>
      <protection/>
    </xf>
    <xf numFmtId="0" fontId="1" fillId="0" borderId="0" xfId="20" applyFont="1">
      <alignment/>
      <protection/>
    </xf>
    <xf numFmtId="49" fontId="1" fillId="0" borderId="11" xfId="20" applyNumberFormat="1" applyFont="1" applyBorder="1" applyAlignment="1">
      <alignment vertical="top" wrapText="1"/>
      <protection/>
    </xf>
    <xf numFmtId="0" fontId="1" fillId="0" borderId="11" xfId="20" applyFont="1" applyBorder="1" applyAlignment="1">
      <alignment horizontal="centerContinuous"/>
      <protection/>
    </xf>
    <xf numFmtId="49" fontId="1" fillId="0" borderId="12" xfId="20" applyNumberFormat="1" applyFont="1" applyFill="1" applyBorder="1" applyAlignment="1">
      <alignment horizontal="centerContinuous" vertical="center"/>
      <protection/>
    </xf>
    <xf numFmtId="49" fontId="1" fillId="0" borderId="3" xfId="20" applyNumberFormat="1" applyFont="1" applyFill="1" applyBorder="1" applyAlignment="1">
      <alignment horizontal="center" vertical="center" wrapText="1"/>
      <protection/>
    </xf>
    <xf numFmtId="49" fontId="1" fillId="0" borderId="14" xfId="20" applyNumberFormat="1" applyFont="1" applyFill="1" applyBorder="1" applyAlignment="1">
      <alignment horizontal="center" vertical="center" wrapText="1"/>
      <protection/>
    </xf>
    <xf numFmtId="49" fontId="1" fillId="0" borderId="15" xfId="20" applyNumberFormat="1" applyFont="1" applyFill="1" applyBorder="1" applyAlignment="1">
      <alignment horizontal="center" vertical="top" wrapText="1"/>
      <protection/>
    </xf>
    <xf numFmtId="49" fontId="1" fillId="0" borderId="1" xfId="20" applyNumberFormat="1" applyFont="1" applyFill="1" applyBorder="1" applyAlignment="1">
      <alignment horizontal="center" vertical="top" wrapText="1"/>
      <protection/>
    </xf>
    <xf numFmtId="49" fontId="1" fillId="0" borderId="16" xfId="20" applyNumberFormat="1" applyFont="1" applyFill="1" applyBorder="1" applyAlignment="1">
      <alignment horizontal="center" vertical="top" wrapText="1"/>
      <protection/>
    </xf>
    <xf numFmtId="3" fontId="4" fillId="0" borderId="15" xfId="20" applyNumberFormat="1" applyFont="1" applyBorder="1" applyAlignment="1">
      <alignment horizontal="center"/>
      <protection/>
    </xf>
    <xf numFmtId="3" fontId="7" fillId="0" borderId="1" xfId="20" applyNumberFormat="1" applyFont="1" applyBorder="1">
      <alignment/>
      <protection/>
    </xf>
    <xf numFmtId="172" fontId="7" fillId="0" borderId="1" xfId="20" applyNumberFormat="1" applyFont="1" applyBorder="1">
      <alignment/>
      <protection/>
    </xf>
    <xf numFmtId="3" fontId="7" fillId="0" borderId="16" xfId="20" applyNumberFormat="1" applyFont="1" applyBorder="1">
      <alignment/>
      <protection/>
    </xf>
    <xf numFmtId="49" fontId="4" fillId="0" borderId="15" xfId="20" applyNumberFormat="1" applyFont="1" applyFill="1" applyBorder="1" applyAlignment="1">
      <alignment horizontal="center" vertical="top" wrapText="1"/>
      <protection/>
    </xf>
    <xf numFmtId="3" fontId="4" fillId="0" borderId="15" xfId="20" applyNumberFormat="1" applyFont="1" applyBorder="1" applyAlignment="1">
      <alignment horizontal="left"/>
      <protection/>
    </xf>
    <xf numFmtId="3" fontId="5" fillId="0" borderId="15" xfId="20" applyNumberFormat="1" applyFont="1" applyBorder="1" applyAlignment="1">
      <alignment horizontal="left"/>
      <protection/>
    </xf>
    <xf numFmtId="3" fontId="1" fillId="0" borderId="15" xfId="20" applyNumberFormat="1" applyFont="1" applyBorder="1">
      <alignment/>
      <protection/>
    </xf>
    <xf numFmtId="49" fontId="1" fillId="0" borderId="15" xfId="20" applyNumberFormat="1" applyFont="1" applyFill="1" applyBorder="1" applyAlignment="1">
      <alignment vertical="top" wrapText="1"/>
      <protection/>
    </xf>
    <xf numFmtId="49" fontId="4" fillId="0" borderId="15" xfId="20" applyNumberFormat="1" applyFont="1" applyFill="1" applyBorder="1" applyAlignment="1">
      <alignment vertical="top" wrapText="1"/>
      <protection/>
    </xf>
    <xf numFmtId="3" fontId="5" fillId="0" borderId="15" xfId="20" applyNumberFormat="1" applyFont="1" applyBorder="1" applyAlignment="1">
      <alignment horizontal="center"/>
      <protection/>
    </xf>
    <xf numFmtId="3" fontId="1" fillId="0" borderId="15" xfId="20" applyNumberFormat="1" applyFont="1" applyBorder="1" applyAlignment="1">
      <alignment wrapText="1"/>
      <protection/>
    </xf>
    <xf numFmtId="49" fontId="5" fillId="0" borderId="15" xfId="20" applyNumberFormat="1" applyFont="1" applyFill="1" applyBorder="1" applyAlignment="1">
      <alignment horizontal="center" vertical="top" wrapText="1"/>
      <protection/>
    </xf>
    <xf numFmtId="3" fontId="5" fillId="0" borderId="21" xfId="20" applyNumberFormat="1" applyFont="1" applyBorder="1" applyAlignment="1">
      <alignment horizontal="center"/>
      <protection/>
    </xf>
    <xf numFmtId="3" fontId="7" fillId="0" borderId="22" xfId="20" applyNumberFormat="1" applyFont="1" applyBorder="1">
      <alignment/>
      <protection/>
    </xf>
    <xf numFmtId="172" fontId="7" fillId="0" borderId="22" xfId="20" applyNumberFormat="1" applyFont="1" applyBorder="1">
      <alignment/>
      <protection/>
    </xf>
    <xf numFmtId="3" fontId="7" fillId="0" borderId="23" xfId="20" applyNumberFormat="1" applyFont="1" applyBorder="1">
      <alignment/>
      <protection/>
    </xf>
    <xf numFmtId="0" fontId="24" fillId="0" borderId="0" xfId="20" applyFont="1" applyBorder="1" applyAlignment="1">
      <alignment horizontal="left"/>
      <protection/>
    </xf>
    <xf numFmtId="0" fontId="7" fillId="0" borderId="0" xfId="20" applyFont="1" applyAlignment="1">
      <alignment horizontal="center"/>
      <protection/>
    </xf>
    <xf numFmtId="0" fontId="24" fillId="0" borderId="0" xfId="20" applyFont="1" applyAlignment="1">
      <alignment horizontal="left"/>
      <protection/>
    </xf>
    <xf numFmtId="0" fontId="24" fillId="0" borderId="0" xfId="20" applyFont="1" applyBorder="1" applyAlignment="1">
      <alignment horizontal="center"/>
      <protection/>
    </xf>
    <xf numFmtId="49" fontId="0" fillId="0" borderId="0" xfId="20" applyNumberFormat="1" applyFont="1" applyAlignment="1">
      <alignment vertical="top" wrapText="1"/>
      <protection/>
    </xf>
    <xf numFmtId="49" fontId="7" fillId="0" borderId="0" xfId="20" applyNumberFormat="1" applyFont="1" applyAlignment="1">
      <alignment vertical="top" wrapText="1"/>
      <protection/>
    </xf>
    <xf numFmtId="49" fontId="7" fillId="0" borderId="11" xfId="20" applyNumberFormat="1" applyFont="1" applyBorder="1" applyAlignment="1">
      <alignment horizontal="center"/>
      <protection/>
    </xf>
    <xf numFmtId="0" fontId="7" fillId="0" borderId="0" xfId="20" applyFont="1">
      <alignment/>
      <protection/>
    </xf>
    <xf numFmtId="49" fontId="7" fillId="0" borderId="0" xfId="20" applyNumberFormat="1" applyFont="1" applyAlignment="1">
      <alignment horizontal="left" vertical="top" wrapText="1"/>
      <protection/>
    </xf>
    <xf numFmtId="49" fontId="24" fillId="0" borderId="0" xfId="20" applyNumberFormat="1" applyFont="1" applyAlignment="1">
      <alignment horizontal="left" vertical="top" wrapText="1"/>
      <protection/>
    </xf>
    <xf numFmtId="0" fontId="1" fillId="0" borderId="0" xfId="20" applyFont="1" applyAlignment="1">
      <alignment horizontal="left"/>
      <protection/>
    </xf>
    <xf numFmtId="0" fontId="24" fillId="0" borderId="0" xfId="20" applyFont="1" applyAlignment="1">
      <alignment/>
      <protection/>
    </xf>
    <xf numFmtId="49" fontId="1" fillId="0" borderId="0" xfId="20" applyNumberFormat="1" applyFont="1" applyAlignment="1">
      <alignment vertical="top" wrapText="1"/>
      <protection/>
    </xf>
    <xf numFmtId="49" fontId="1" fillId="0" borderId="0" xfId="20" applyNumberFormat="1" applyFont="1" applyAlignment="1">
      <alignment horizontal="centerContinuous" vertical="top" wrapText="1"/>
      <protection/>
    </xf>
    <xf numFmtId="0" fontId="1" fillId="0" borderId="0" xfId="20" applyFont="1" applyAlignment="1">
      <alignment horizontal="centerContinuous"/>
      <protection/>
    </xf>
    <xf numFmtId="49" fontId="24" fillId="0" borderId="0" xfId="20" applyNumberFormat="1" applyFont="1" applyAlignment="1">
      <alignment horizontal="centerContinuous" vertical="top" wrapText="1"/>
      <protection/>
    </xf>
    <xf numFmtId="49" fontId="1" fillId="0" borderId="0" xfId="20" applyNumberFormat="1" applyFont="1" applyAlignment="1">
      <alignment horizontal="center" vertical="top" wrapText="1"/>
      <protection/>
    </xf>
    <xf numFmtId="0" fontId="1" fillId="0" borderId="0" xfId="20" applyFont="1" applyAlignment="1">
      <alignment/>
      <protection/>
    </xf>
    <xf numFmtId="49" fontId="1" fillId="0" borderId="12" xfId="20" applyNumberFormat="1" applyFont="1" applyFill="1" applyBorder="1" applyAlignment="1">
      <alignment horizontal="center" vertical="center" wrapText="1"/>
      <protection/>
    </xf>
    <xf numFmtId="49" fontId="1" fillId="0" borderId="13" xfId="20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left" vertical="top" wrapText="1"/>
      <protection/>
    </xf>
    <xf numFmtId="0" fontId="7" fillId="0" borderId="16" xfId="20" applyFont="1" applyBorder="1">
      <alignment/>
      <protection/>
    </xf>
    <xf numFmtId="49" fontId="5" fillId="0" borderId="15" xfId="20" applyNumberFormat="1" applyFont="1" applyFill="1" applyBorder="1" applyAlignment="1">
      <alignment horizontal="center" vertical="top" wrapText="1"/>
      <protection/>
    </xf>
    <xf numFmtId="49" fontId="1" fillId="0" borderId="15" xfId="20" applyNumberFormat="1" applyFont="1" applyFill="1" applyBorder="1" applyAlignment="1">
      <alignment horizontal="left" vertical="top" wrapText="1"/>
      <protection/>
    </xf>
    <xf numFmtId="49" fontId="1" fillId="0" borderId="24" xfId="20" applyNumberFormat="1" applyFont="1" applyFill="1" applyBorder="1" applyAlignment="1">
      <alignment horizontal="left" vertical="top" wrapText="1"/>
      <protection/>
    </xf>
    <xf numFmtId="3" fontId="7" fillId="0" borderId="25" xfId="20" applyNumberFormat="1" applyFont="1" applyBorder="1">
      <alignment/>
      <protection/>
    </xf>
    <xf numFmtId="49" fontId="1" fillId="0" borderId="21" xfId="20" applyNumberFormat="1" applyFont="1" applyFill="1" applyBorder="1" applyAlignment="1">
      <alignment horizontal="left" vertical="top" wrapText="1"/>
      <protection/>
    </xf>
    <xf numFmtId="0" fontId="7" fillId="0" borderId="26" xfId="20" applyFont="1" applyBorder="1" applyAlignment="1">
      <alignment horizontal="left"/>
      <protection/>
    </xf>
    <xf numFmtId="4" fontId="7" fillId="0" borderId="22" xfId="20" applyNumberFormat="1" applyFont="1" applyBorder="1">
      <alignment/>
      <protection/>
    </xf>
    <xf numFmtId="4" fontId="7" fillId="0" borderId="23" xfId="20" applyNumberFormat="1" applyFont="1" applyBorder="1">
      <alignment/>
      <protection/>
    </xf>
    <xf numFmtId="49" fontId="1" fillId="0" borderId="0" xfId="20" applyNumberFormat="1" applyFont="1" applyFill="1" applyBorder="1" applyAlignment="1">
      <alignment horizontal="left" vertical="top" wrapText="1"/>
      <protection/>
    </xf>
    <xf numFmtId="3" fontId="7" fillId="0" borderId="0" xfId="20" applyNumberFormat="1" applyFont="1" applyBorder="1">
      <alignment/>
      <protection/>
    </xf>
    <xf numFmtId="49" fontId="7" fillId="0" borderId="0" xfId="20" applyNumberFormat="1" applyFont="1" applyAlignment="1">
      <alignment horizontal="center" vertical="top" wrapText="1"/>
      <protection/>
    </xf>
    <xf numFmtId="49" fontId="7" fillId="0" borderId="0" xfId="20" applyNumberFormat="1" applyFont="1" applyFill="1" applyBorder="1" applyAlignment="1">
      <alignment vertical="top" wrapText="1"/>
      <protection/>
    </xf>
    <xf numFmtId="49" fontId="7" fillId="0" borderId="0" xfId="20" applyNumberFormat="1" applyFont="1" applyFill="1" applyBorder="1" applyAlignment="1">
      <alignment horizontal="center" vertical="top" wrapText="1"/>
      <protection/>
    </xf>
    <xf numFmtId="0" fontId="7" fillId="0" borderId="0" xfId="20" applyFont="1" applyAlignment="1">
      <alignment/>
      <protection/>
    </xf>
    <xf numFmtId="49" fontId="24" fillId="0" borderId="0" xfId="20" applyNumberFormat="1" applyFont="1" applyAlignment="1">
      <alignment horizontal="center" vertical="top" wrapText="1"/>
      <protection/>
    </xf>
    <xf numFmtId="49" fontId="0" fillId="0" borderId="0" xfId="20" applyNumberFormat="1" applyFont="1" applyAlignment="1">
      <alignment horizontal="right" vertical="top" wrapText="1"/>
      <protection/>
    </xf>
    <xf numFmtId="49" fontId="20" fillId="0" borderId="0" xfId="20" applyNumberFormat="1" applyFont="1" applyAlignment="1">
      <alignment horizontal="centerContinuous" vertical="top" wrapText="1"/>
      <protection/>
    </xf>
    <xf numFmtId="49" fontId="5" fillId="0" borderId="15" xfId="20" applyNumberFormat="1" applyFont="1" applyFill="1" applyBorder="1" applyAlignment="1">
      <alignment horizontal="left" vertical="top" wrapText="1"/>
      <protection/>
    </xf>
    <xf numFmtId="49" fontId="8" fillId="0" borderId="15" xfId="20" applyNumberFormat="1" applyFont="1" applyFill="1" applyBorder="1" applyAlignment="1">
      <alignment horizontal="left" vertical="top" wrapText="1"/>
      <protection/>
    </xf>
    <xf numFmtId="49" fontId="4" fillId="0" borderId="17" xfId="20" applyNumberFormat="1" applyFont="1" applyFill="1" applyBorder="1" applyAlignment="1">
      <alignment horizontal="left" vertical="top" wrapText="1"/>
      <protection/>
    </xf>
    <xf numFmtId="3" fontId="24" fillId="0" borderId="0" xfId="20" applyNumberFormat="1" applyFont="1" applyAlignment="1">
      <alignment horizontal="left"/>
      <protection/>
    </xf>
    <xf numFmtId="3" fontId="7" fillId="0" borderId="26" xfId="20" applyNumberFormat="1" applyFont="1" applyBorder="1">
      <alignment/>
      <protection/>
    </xf>
    <xf numFmtId="49" fontId="4" fillId="0" borderId="27" xfId="20" applyNumberFormat="1" applyFont="1" applyFill="1" applyBorder="1" applyAlignment="1">
      <alignment horizontal="left" vertical="top" wrapText="1"/>
      <protection/>
    </xf>
    <xf numFmtId="172" fontId="7" fillId="0" borderId="26" xfId="20" applyNumberFormat="1" applyFont="1" applyBorder="1">
      <alignment/>
      <protection/>
    </xf>
    <xf numFmtId="3" fontId="7" fillId="0" borderId="28" xfId="20" applyNumberFormat="1" applyFont="1" applyBorder="1">
      <alignment/>
      <protection/>
    </xf>
    <xf numFmtId="49" fontId="1" fillId="0" borderId="0" xfId="20" applyNumberFormat="1" applyFont="1" applyAlignment="1">
      <alignment horizontal="left" vertical="top" wrapText="1"/>
      <protection/>
    </xf>
    <xf numFmtId="0" fontId="1" fillId="0" borderId="15" xfId="20" applyFont="1" applyBorder="1" applyAlignment="1">
      <alignment horizontal="center"/>
      <protection/>
    </xf>
    <xf numFmtId="3" fontId="1" fillId="0" borderId="1" xfId="20" applyNumberFormat="1" applyFont="1" applyBorder="1" applyAlignment="1">
      <alignment horizontal="center"/>
      <protection/>
    </xf>
    <xf numFmtId="0" fontId="1" fillId="0" borderId="1" xfId="20" applyNumberFormat="1" applyFont="1" applyBorder="1" applyAlignment="1">
      <alignment horizontal="center"/>
      <protection/>
    </xf>
    <xf numFmtId="0" fontId="1" fillId="0" borderId="16" xfId="20" applyNumberFormat="1" applyFont="1" applyBorder="1" applyAlignment="1">
      <alignment horizontal="center"/>
      <protection/>
    </xf>
    <xf numFmtId="0" fontId="4" fillId="0" borderId="15" xfId="20" applyFont="1" applyBorder="1" applyAlignment="1">
      <alignment horizontal="left" vertical="top" wrapText="1"/>
      <protection/>
    </xf>
    <xf numFmtId="0" fontId="1" fillId="0" borderId="15" xfId="20" applyFont="1" applyBorder="1" applyAlignment="1">
      <alignment vertical="top" wrapText="1"/>
      <protection/>
    </xf>
    <xf numFmtId="0" fontId="4" fillId="0" borderId="15" xfId="20" applyFont="1" applyBorder="1" applyAlignment="1">
      <alignment vertical="top" wrapText="1"/>
      <protection/>
    </xf>
    <xf numFmtId="0" fontId="4" fillId="0" borderId="21" xfId="20" applyFont="1" applyBorder="1" applyAlignment="1">
      <alignment vertical="top" wrapText="1"/>
      <protection/>
    </xf>
    <xf numFmtId="0" fontId="4" fillId="0" borderId="0" xfId="20" applyFont="1" applyBorder="1" applyAlignment="1">
      <alignment vertical="top" wrapText="1"/>
      <protection/>
    </xf>
    <xf numFmtId="2" fontId="7" fillId="0" borderId="0" xfId="20" applyNumberFormat="1" applyFont="1" applyBorder="1">
      <alignment/>
      <protection/>
    </xf>
    <xf numFmtId="49" fontId="7" fillId="0" borderId="0" xfId="20" applyNumberFormat="1" applyFont="1" applyBorder="1">
      <alignment/>
      <protection/>
    </xf>
    <xf numFmtId="49" fontId="1" fillId="0" borderId="18" xfId="20" applyNumberFormat="1" applyFont="1" applyFill="1" applyBorder="1" applyAlignment="1">
      <alignment horizontal="left" vertical="top" wrapText="1"/>
      <protection/>
    </xf>
    <xf numFmtId="3" fontId="7" fillId="0" borderId="15" xfId="20" applyNumberFormat="1" applyFont="1" applyBorder="1">
      <alignment/>
      <protection/>
    </xf>
    <xf numFmtId="49" fontId="4" fillId="0" borderId="21" xfId="20" applyNumberFormat="1" applyFont="1" applyFill="1" applyBorder="1" applyAlignment="1">
      <alignment horizontal="left" vertical="top" wrapText="1"/>
      <protection/>
    </xf>
    <xf numFmtId="3" fontId="7" fillId="0" borderId="29" xfId="20" applyNumberFormat="1" applyFont="1" applyBorder="1">
      <alignment/>
      <protection/>
    </xf>
    <xf numFmtId="166" fontId="7" fillId="0" borderId="29" xfId="20" applyNumberFormat="1" applyFont="1" applyBorder="1">
      <alignment/>
      <protection/>
    </xf>
    <xf numFmtId="4" fontId="7" fillId="0" borderId="0" xfId="20" applyNumberFormat="1" applyFont="1" applyBorder="1">
      <alignment/>
      <protection/>
    </xf>
    <xf numFmtId="0" fontId="24" fillId="0" borderId="11" xfId="20" applyFont="1" applyBorder="1">
      <alignment/>
      <protection/>
    </xf>
    <xf numFmtId="0" fontId="7" fillId="0" borderId="0" xfId="20" applyFont="1" applyBorder="1" applyAlignment="1">
      <alignment/>
      <protection/>
    </xf>
    <xf numFmtId="49" fontId="7" fillId="0" borderId="0" xfId="20" applyNumberFormat="1" applyFont="1">
      <alignment/>
      <protection/>
    </xf>
    <xf numFmtId="0" fontId="7" fillId="0" borderId="11" xfId="20" applyFont="1" applyBorder="1" applyAlignment="1">
      <alignment/>
      <protection/>
    </xf>
    <xf numFmtId="0" fontId="0" fillId="0" borderId="0" xfId="20" applyFont="1" applyAlignment="1">
      <alignment/>
      <protection/>
    </xf>
    <xf numFmtId="49" fontId="0" fillId="0" borderId="0" xfId="20" applyNumberFormat="1" applyFont="1" applyAlignment="1">
      <alignment horizontal="center" vertical="top" wrapText="1"/>
      <protection/>
    </xf>
    <xf numFmtId="0" fontId="7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 wrapText="1"/>
      <protection/>
    </xf>
    <xf numFmtId="0" fontId="25" fillId="0" borderId="0" xfId="20" applyFont="1" applyAlignment="1">
      <alignment horizontal="centerContinuous"/>
      <protection/>
    </xf>
    <xf numFmtId="0" fontId="2" fillId="0" borderId="0" xfId="20" applyFont="1">
      <alignment/>
      <protection/>
    </xf>
    <xf numFmtId="0" fontId="5" fillId="0" borderId="0" xfId="20" applyFont="1" applyAlignment="1">
      <alignment horizontal="centerContinuous" wrapText="1"/>
      <protection/>
    </xf>
    <xf numFmtId="0" fontId="0" fillId="0" borderId="30" xfId="20" applyFont="1" applyBorder="1" applyAlignment="1">
      <alignment wrapText="1"/>
      <protection/>
    </xf>
    <xf numFmtId="0" fontId="1" fillId="0" borderId="31" xfId="20" applyFont="1" applyBorder="1" applyAlignment="1">
      <alignment horizontal="centerContinuous"/>
      <protection/>
    </xf>
    <xf numFmtId="0" fontId="1" fillId="0" borderId="32" xfId="20" applyFont="1" applyBorder="1" applyAlignment="1">
      <alignment horizontal="centerContinuous"/>
      <protection/>
    </xf>
    <xf numFmtId="0" fontId="0" fillId="0" borderId="33" xfId="20" applyFont="1" applyBorder="1" applyAlignment="1">
      <alignment/>
      <protection/>
    </xf>
    <xf numFmtId="0" fontId="1" fillId="0" borderId="32" xfId="20" applyFont="1" applyBorder="1" applyAlignment="1">
      <alignment horizontal="centerContinuous" vertical="center"/>
      <protection/>
    </xf>
    <xf numFmtId="0" fontId="1" fillId="0" borderId="31" xfId="20" applyFont="1" applyBorder="1" applyAlignment="1">
      <alignment horizontal="centerContinuous" vertical="center" wrapText="1"/>
      <protection/>
    </xf>
    <xf numFmtId="0" fontId="0" fillId="0" borderId="31" xfId="20" applyFont="1" applyBorder="1" applyAlignment="1">
      <alignment horizontal="centerContinuous"/>
      <protection/>
    </xf>
    <xf numFmtId="0" fontId="0" fillId="0" borderId="34" xfId="20" applyFont="1" applyBorder="1" applyAlignment="1">
      <alignment horizontal="center"/>
      <protection/>
    </xf>
    <xf numFmtId="0" fontId="1" fillId="0" borderId="19" xfId="20" applyFont="1" applyBorder="1" applyAlignment="1">
      <alignment wrapText="1"/>
      <protection/>
    </xf>
    <xf numFmtId="0" fontId="1" fillId="0" borderId="35" xfId="20" applyFont="1" applyBorder="1" applyAlignment="1">
      <alignment/>
      <protection/>
    </xf>
    <xf numFmtId="0" fontId="1" fillId="0" borderId="3" xfId="20" applyFont="1" applyBorder="1" applyAlignment="1">
      <alignment horizontal="centerContinuous"/>
      <protection/>
    </xf>
    <xf numFmtId="0" fontId="1" fillId="0" borderId="36" xfId="20" applyFont="1" applyBorder="1" applyAlignment="1">
      <alignment horizontal="center"/>
      <protection/>
    </xf>
    <xf numFmtId="49" fontId="1" fillId="0" borderId="19" xfId="20" applyNumberFormat="1" applyFont="1" applyBorder="1" applyAlignment="1">
      <alignment horizontal="center" vertical="top" wrapText="1"/>
      <protection/>
    </xf>
    <xf numFmtId="49" fontId="1" fillId="0" borderId="37" xfId="20" applyNumberFormat="1" applyFont="1" applyBorder="1" applyAlignment="1">
      <alignment horizontal="center" vertical="center" wrapText="1"/>
      <protection/>
    </xf>
    <xf numFmtId="49" fontId="1" fillId="0" borderId="0" xfId="20" applyNumberFormat="1" applyFont="1" applyAlignment="1">
      <alignment horizontal="center" vertical="center" wrapText="1"/>
      <protection/>
    </xf>
    <xf numFmtId="49" fontId="1" fillId="0" borderId="35" xfId="20" applyNumberFormat="1" applyFont="1" applyBorder="1" applyAlignment="1">
      <alignment horizontal="center" vertical="center" wrapText="1"/>
      <protection/>
    </xf>
    <xf numFmtId="0" fontId="1" fillId="0" borderId="35" xfId="20" applyFont="1" applyBorder="1" applyAlignment="1">
      <alignment horizontal="center" vertical="center" wrapText="1"/>
      <protection/>
    </xf>
    <xf numFmtId="49" fontId="1" fillId="0" borderId="36" xfId="20" applyNumberFormat="1" applyFont="1" applyBorder="1" applyAlignment="1">
      <alignment horizontal="center" vertical="center" wrapText="1"/>
      <protection/>
    </xf>
    <xf numFmtId="49" fontId="1" fillId="0" borderId="0" xfId="20" applyNumberFormat="1" applyFont="1">
      <alignment/>
      <protection/>
    </xf>
    <xf numFmtId="0" fontId="1" fillId="0" borderId="15" xfId="20" applyFont="1" applyBorder="1" applyAlignment="1">
      <alignment horizontal="center" wrapText="1"/>
      <protection/>
    </xf>
    <xf numFmtId="0" fontId="1" fillId="0" borderId="1" xfId="20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3" fontId="4" fillId="0" borderId="38" xfId="20" applyNumberFormat="1" applyFont="1" applyBorder="1">
      <alignment/>
      <protection/>
    </xf>
    <xf numFmtId="202" fontId="24" fillId="0" borderId="1" xfId="20" applyNumberFormat="1" applyFont="1" applyBorder="1">
      <alignment/>
      <protection/>
    </xf>
    <xf numFmtId="202" fontId="24" fillId="0" borderId="16" xfId="20" applyNumberFormat="1" applyFont="1" applyBorder="1">
      <alignment/>
      <protection/>
    </xf>
    <xf numFmtId="213" fontId="7" fillId="0" borderId="1" xfId="20" applyNumberFormat="1" applyFont="1" applyBorder="1">
      <alignment/>
      <protection/>
    </xf>
    <xf numFmtId="213" fontId="7" fillId="0" borderId="16" xfId="20" applyNumberFormat="1" applyFont="1" applyBorder="1">
      <alignment/>
      <protection/>
    </xf>
    <xf numFmtId="3" fontId="1" fillId="0" borderId="38" xfId="20" applyNumberFormat="1" applyFont="1" applyBorder="1">
      <alignment/>
      <protection/>
    </xf>
    <xf numFmtId="0" fontId="4" fillId="0" borderId="0" xfId="20" applyFont="1">
      <alignment/>
      <protection/>
    </xf>
    <xf numFmtId="0" fontId="4" fillId="0" borderId="39" xfId="20" applyFont="1" applyBorder="1" applyAlignment="1">
      <alignment horizontal="right" wrapText="1"/>
      <protection/>
    </xf>
    <xf numFmtId="213" fontId="7" fillId="0" borderId="22" xfId="20" applyNumberFormat="1" applyFont="1" applyBorder="1">
      <alignment/>
      <protection/>
    </xf>
    <xf numFmtId="213" fontId="7" fillId="0" borderId="23" xfId="20" applyNumberFormat="1" applyFont="1" applyBorder="1">
      <alignment/>
      <protection/>
    </xf>
    <xf numFmtId="0" fontId="1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49" fontId="7" fillId="0" borderId="0" xfId="20" applyNumberFormat="1" applyFont="1" applyBorder="1" applyAlignment="1">
      <alignment/>
      <protection/>
    </xf>
    <xf numFmtId="49" fontId="7" fillId="0" borderId="0" xfId="20" applyNumberFormat="1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horizontal="center"/>
      <protection/>
    </xf>
    <xf numFmtId="0" fontId="24" fillId="0" borderId="0" xfId="20" applyFont="1" applyBorder="1" applyAlignment="1">
      <alignment wrapText="1"/>
      <protection/>
    </xf>
    <xf numFmtId="0" fontId="24" fillId="0" borderId="0" xfId="20" applyFont="1" applyBorder="1">
      <alignment/>
      <protection/>
    </xf>
    <xf numFmtId="0" fontId="7" fillId="0" borderId="0" xfId="20" applyFont="1" applyBorder="1" applyAlignment="1">
      <alignment horizontal="left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centerContinuous" wrapText="1"/>
      <protection/>
    </xf>
    <xf numFmtId="0" fontId="0" fillId="0" borderId="40" xfId="20" applyFont="1" applyBorder="1" applyAlignment="1">
      <alignment horizontal="center" vertical="top" wrapText="1"/>
      <protection/>
    </xf>
    <xf numFmtId="0" fontId="0" fillId="0" borderId="33" xfId="20" applyFont="1" applyBorder="1" applyAlignment="1">
      <alignment horizontal="center" vertical="top"/>
      <protection/>
    </xf>
    <xf numFmtId="0" fontId="0" fillId="0" borderId="33" xfId="20" applyFont="1" applyBorder="1" applyAlignment="1">
      <alignment horizontal="centerContinuous"/>
      <protection/>
    </xf>
    <xf numFmtId="0" fontId="0" fillId="0" borderId="32" xfId="20" applyFont="1" applyBorder="1" applyAlignment="1">
      <alignment horizontal="centerContinuous" vertical="center"/>
      <protection/>
    </xf>
    <xf numFmtId="0" fontId="0" fillId="0" borderId="31" xfId="20" applyFont="1" applyBorder="1" applyAlignment="1">
      <alignment horizontal="centerContinuous" vertical="center" wrapText="1"/>
      <protection/>
    </xf>
    <xf numFmtId="0" fontId="0" fillId="0" borderId="34" xfId="20" applyFont="1" applyBorder="1" applyAlignment="1">
      <alignment horizontal="center" vertical="top" wrapText="1"/>
      <protection/>
    </xf>
    <xf numFmtId="0" fontId="1" fillId="0" borderId="41" xfId="20" applyFont="1" applyBorder="1" applyAlignment="1">
      <alignment horizontal="center" vertical="top" wrapText="1"/>
      <protection/>
    </xf>
    <xf numFmtId="0" fontId="1" fillId="0" borderId="35" xfId="20" applyFont="1" applyBorder="1" applyAlignment="1">
      <alignment horizontal="center" vertical="top"/>
      <protection/>
    </xf>
    <xf numFmtId="0" fontId="1" fillId="0" borderId="25" xfId="20" applyFont="1" applyBorder="1" applyAlignment="1">
      <alignment horizontal="centerContinuous"/>
      <protection/>
    </xf>
    <xf numFmtId="0" fontId="1" fillId="0" borderId="20" xfId="20" applyFont="1" applyBorder="1" applyAlignment="1">
      <alignment horizontal="centerContinuous"/>
      <protection/>
    </xf>
    <xf numFmtId="0" fontId="1" fillId="0" borderId="36" xfId="20" applyFont="1" applyBorder="1" applyAlignment="1">
      <alignment/>
      <protection/>
    </xf>
    <xf numFmtId="0" fontId="1" fillId="0" borderId="35" xfId="20" applyFont="1" applyBorder="1" applyAlignment="1">
      <alignment horizontal="center" vertical="top" wrapText="1"/>
      <protection/>
    </xf>
    <xf numFmtId="0" fontId="1" fillId="0" borderId="36" xfId="20" applyFont="1" applyBorder="1" applyAlignment="1">
      <alignment horizontal="center" vertical="top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wrapText="1"/>
      <protection/>
    </xf>
    <xf numFmtId="0" fontId="24" fillId="0" borderId="41" xfId="20" applyFont="1" applyBorder="1">
      <alignment/>
      <protection/>
    </xf>
    <xf numFmtId="0" fontId="4" fillId="0" borderId="15" xfId="20" applyFont="1" applyBorder="1" applyAlignment="1">
      <alignment horizontal="right" wrapText="1"/>
      <protection/>
    </xf>
    <xf numFmtId="3" fontId="25" fillId="0" borderId="0" xfId="20" applyNumberFormat="1" applyFont="1">
      <alignment/>
      <protection/>
    </xf>
    <xf numFmtId="0" fontId="25" fillId="0" borderId="0" xfId="20" applyFont="1">
      <alignment/>
      <protection/>
    </xf>
    <xf numFmtId="0" fontId="4" fillId="0" borderId="21" xfId="20" applyFont="1" applyBorder="1" applyAlignment="1">
      <alignment horizontal="right" wrapText="1"/>
      <protection/>
    </xf>
    <xf numFmtId="0" fontId="4" fillId="0" borderId="0" xfId="20" applyFont="1" applyBorder="1" applyAlignment="1">
      <alignment horizontal="right" wrapText="1"/>
      <protection/>
    </xf>
    <xf numFmtId="213" fontId="7" fillId="0" borderId="0" xfId="20" applyNumberFormat="1" applyFont="1" applyBorder="1">
      <alignment/>
      <protection/>
    </xf>
    <xf numFmtId="0" fontId="7" fillId="0" borderId="0" xfId="20" applyFont="1" applyAlignment="1">
      <alignment wrapText="1"/>
      <protection/>
    </xf>
    <xf numFmtId="49" fontId="1" fillId="0" borderId="0" xfId="20" applyNumberFormat="1" applyFont="1" applyBorder="1" applyAlignment="1">
      <alignment vertical="top" wrapText="1"/>
      <protection/>
    </xf>
    <xf numFmtId="49" fontId="1" fillId="0" borderId="0" xfId="20" applyNumberFormat="1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>
      <alignment/>
      <protection/>
    </xf>
    <xf numFmtId="3" fontId="24" fillId="0" borderId="0" xfId="20" applyNumberFormat="1" applyFont="1" applyBorder="1">
      <alignment/>
      <protection/>
    </xf>
    <xf numFmtId="0" fontId="2" fillId="0" borderId="0" xfId="20" applyFont="1" applyAlignment="1">
      <alignment horizontal="center"/>
      <protection/>
    </xf>
    <xf numFmtId="0" fontId="7" fillId="0" borderId="11" xfId="20" applyFont="1" applyBorder="1">
      <alignment/>
      <protection/>
    </xf>
    <xf numFmtId="0" fontId="1" fillId="0" borderId="11" xfId="20" applyFont="1" applyBorder="1" applyAlignment="1">
      <alignment horizontal="right"/>
      <protection/>
    </xf>
    <xf numFmtId="0" fontId="0" fillId="0" borderId="12" xfId="20" applyFont="1" applyBorder="1" applyAlignment="1">
      <alignment horizontal="center" wrapText="1"/>
      <protection/>
    </xf>
    <xf numFmtId="3" fontId="7" fillId="0" borderId="14" xfId="20" applyNumberFormat="1" applyFont="1" applyBorder="1" applyAlignment="1">
      <alignment horizontal="center"/>
      <protection/>
    </xf>
    <xf numFmtId="0" fontId="0" fillId="0" borderId="15" xfId="20" applyFont="1" applyBorder="1" applyAlignment="1">
      <alignment horizontal="center" wrapText="1"/>
      <protection/>
    </xf>
    <xf numFmtId="3" fontId="7" fillId="0" borderId="16" xfId="20" applyNumberFormat="1" applyFont="1" applyBorder="1" applyAlignment="1">
      <alignment horizontal="center"/>
      <protection/>
    </xf>
    <xf numFmtId="0" fontId="7" fillId="0" borderId="1" xfId="20" applyFont="1" applyBorder="1">
      <alignment/>
      <protection/>
    </xf>
    <xf numFmtId="3" fontId="6" fillId="0" borderId="16" xfId="20" applyNumberFormat="1" applyFont="1" applyBorder="1" applyAlignment="1">
      <alignment horizontal="right"/>
      <protection/>
    </xf>
    <xf numFmtId="3" fontId="7" fillId="0" borderId="16" xfId="20" applyNumberFormat="1" applyFont="1" applyBorder="1" applyAlignment="1">
      <alignment horizontal="right"/>
      <protection/>
    </xf>
    <xf numFmtId="0" fontId="0" fillId="0" borderId="17" xfId="20" applyFont="1" applyBorder="1" applyAlignment="1">
      <alignment wrapText="1"/>
      <protection/>
    </xf>
    <xf numFmtId="3" fontId="7" fillId="0" borderId="42" xfId="20" applyNumberFormat="1" applyFont="1" applyBorder="1" applyAlignment="1">
      <alignment horizontal="right"/>
      <protection/>
    </xf>
    <xf numFmtId="0" fontId="0" fillId="0" borderId="18" xfId="20" applyFont="1" applyBorder="1" applyAlignment="1">
      <alignment wrapText="1"/>
      <protection/>
    </xf>
    <xf numFmtId="3" fontId="7" fillId="0" borderId="43" xfId="20" applyNumberFormat="1" applyFont="1" applyBorder="1" applyAlignment="1">
      <alignment horizontal="right"/>
      <protection/>
    </xf>
    <xf numFmtId="0" fontId="4" fillId="0" borderId="15" xfId="20" applyFont="1" applyBorder="1" applyAlignment="1">
      <alignment horizontal="left"/>
      <protection/>
    </xf>
    <xf numFmtId="0" fontId="4" fillId="0" borderId="21" xfId="20" applyFont="1" applyBorder="1" applyAlignment="1">
      <alignment horizontal="left"/>
      <protection/>
    </xf>
    <xf numFmtId="3" fontId="6" fillId="0" borderId="23" xfId="20" applyNumberFormat="1" applyFont="1" applyBorder="1" applyAlignment="1">
      <alignment horizontal="right"/>
      <protection/>
    </xf>
    <xf numFmtId="0" fontId="16" fillId="0" borderId="0" xfId="20" applyFont="1">
      <alignment/>
      <protection/>
    </xf>
    <xf numFmtId="3" fontId="7" fillId="0" borderId="0" xfId="20" applyNumberFormat="1" applyFont="1">
      <alignment/>
      <protection/>
    </xf>
    <xf numFmtId="3" fontId="7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Continuous" vertical="center" wrapText="1"/>
      <protection/>
    </xf>
    <xf numFmtId="0" fontId="24" fillId="0" borderId="3" xfId="20" applyFont="1" applyBorder="1" applyAlignment="1">
      <alignment horizontal="centerContinuous"/>
      <protection/>
    </xf>
    <xf numFmtId="168" fontId="1" fillId="0" borderId="15" xfId="20" applyNumberFormat="1" applyFont="1" applyBorder="1" applyAlignment="1">
      <alignment horizontal="center"/>
      <protection/>
    </xf>
    <xf numFmtId="168" fontId="1" fillId="0" borderId="1" xfId="20" applyNumberFormat="1" applyFont="1" applyBorder="1" applyAlignment="1">
      <alignment horizontal="center"/>
      <protection/>
    </xf>
    <xf numFmtId="168" fontId="1" fillId="0" borderId="16" xfId="20" applyNumberFormat="1" applyFont="1" applyBorder="1" applyAlignment="1">
      <alignment horizontal="center"/>
      <protection/>
    </xf>
    <xf numFmtId="3" fontId="7" fillId="0" borderId="1" xfId="20" applyNumberFormat="1" applyFont="1" applyBorder="1" applyAlignment="1">
      <alignment horizontal="right"/>
      <protection/>
    </xf>
    <xf numFmtId="0" fontId="1" fillId="0" borderId="21" xfId="20" applyFont="1" applyBorder="1" applyAlignment="1">
      <alignment wrapText="1"/>
      <protection/>
    </xf>
    <xf numFmtId="3" fontId="7" fillId="0" borderId="22" xfId="20" applyNumberFormat="1" applyFont="1" applyBorder="1" applyAlignment="1">
      <alignment horizontal="right"/>
      <protection/>
    </xf>
    <xf numFmtId="3" fontId="7" fillId="0" borderId="23" xfId="20" applyNumberFormat="1" applyFont="1" applyBorder="1" applyAlignment="1">
      <alignment horizontal="right"/>
      <protection/>
    </xf>
    <xf numFmtId="0" fontId="4" fillId="0" borderId="27" xfId="20" applyFont="1" applyBorder="1" applyAlignment="1">
      <alignment horizontal="right" wrapText="1"/>
      <protection/>
    </xf>
    <xf numFmtId="3" fontId="7" fillId="0" borderId="26" xfId="20" applyNumberFormat="1" applyFont="1" applyBorder="1" applyAlignment="1">
      <alignment horizontal="right"/>
      <protection/>
    </xf>
    <xf numFmtId="3" fontId="7" fillId="0" borderId="44" xfId="20" applyNumberFormat="1" applyFont="1" applyBorder="1" applyAlignment="1">
      <alignment horizontal="right"/>
      <protection/>
    </xf>
    <xf numFmtId="4" fontId="6" fillId="0" borderId="0" xfId="20" applyNumberFormat="1" applyFont="1" applyBorder="1">
      <alignment/>
      <protection/>
    </xf>
    <xf numFmtId="3" fontId="7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/>
      <protection/>
    </xf>
    <xf numFmtId="4" fontId="4" fillId="0" borderId="0" xfId="20" applyNumberFormat="1" applyFont="1" applyBorder="1">
      <alignment/>
      <protection/>
    </xf>
    <xf numFmtId="211" fontId="4" fillId="0" borderId="0" xfId="20" applyNumberFormat="1" applyFont="1" applyBorder="1">
      <alignment/>
      <protection/>
    </xf>
    <xf numFmtId="212" fontId="4" fillId="0" borderId="0" xfId="20" applyNumberFormat="1" applyFont="1" applyBorder="1">
      <alignment/>
      <protection/>
    </xf>
    <xf numFmtId="168" fontId="4" fillId="0" borderId="0" xfId="20" applyNumberFormat="1" applyFont="1" applyBorder="1">
      <alignment/>
      <protection/>
    </xf>
    <xf numFmtId="212" fontId="7" fillId="0" borderId="0" xfId="20" applyNumberFormat="1" applyFont="1" applyBorder="1">
      <alignment/>
      <protection/>
    </xf>
    <xf numFmtId="168" fontId="7" fillId="0" borderId="0" xfId="20" applyNumberFormat="1" applyFont="1" applyBorder="1">
      <alignment/>
      <protection/>
    </xf>
    <xf numFmtId="4" fontId="6" fillId="0" borderId="0" xfId="20" applyNumberFormat="1" applyFont="1">
      <alignment/>
      <protection/>
    </xf>
    <xf numFmtId="168" fontId="7" fillId="0" borderId="0" xfId="20" applyNumberFormat="1" applyFont="1">
      <alignment/>
      <protection/>
    </xf>
    <xf numFmtId="0" fontId="24" fillId="0" borderId="0" xfId="20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asv_09_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-arv-p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-budz-&#257;rv.p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</sheetNames>
    <sheetDataSet>
      <sheetData sheetId="7">
        <row r="5">
          <cell r="D5">
            <v>1154483</v>
          </cell>
        </row>
        <row r="6">
          <cell r="D6">
            <v>70728</v>
          </cell>
        </row>
        <row r="7">
          <cell r="D7">
            <v>11508</v>
          </cell>
        </row>
        <row r="8">
          <cell r="D8">
            <v>1072247</v>
          </cell>
        </row>
        <row r="9">
          <cell r="D9">
            <v>1203187</v>
          </cell>
        </row>
        <row r="10">
          <cell r="D10">
            <v>70728</v>
          </cell>
        </row>
        <row r="11">
          <cell r="D11">
            <v>11508</v>
          </cell>
        </row>
        <row r="12">
          <cell r="D12">
            <v>1120951</v>
          </cell>
        </row>
        <row r="13">
          <cell r="D13">
            <v>-48704</v>
          </cell>
        </row>
        <row r="14">
          <cell r="D14">
            <v>-530</v>
          </cell>
        </row>
        <row r="15">
          <cell r="D15">
            <v>21288</v>
          </cell>
        </row>
        <row r="16">
          <cell r="D16">
            <v>11358</v>
          </cell>
        </row>
        <row r="17">
          <cell r="D17">
            <v>9930</v>
          </cell>
        </row>
        <row r="18">
          <cell r="D18">
            <v>19703</v>
          </cell>
        </row>
        <row r="19">
          <cell r="D19">
            <v>9243</v>
          </cell>
        </row>
        <row r="20">
          <cell r="D20">
            <v>10460</v>
          </cell>
        </row>
        <row r="21">
          <cell r="D21">
            <v>-48174</v>
          </cell>
        </row>
        <row r="22">
          <cell r="D22">
            <v>48174</v>
          </cell>
        </row>
        <row r="23">
          <cell r="D23">
            <v>58603</v>
          </cell>
        </row>
        <row r="24">
          <cell r="D24">
            <v>501</v>
          </cell>
        </row>
        <row r="25">
          <cell r="D25">
            <v>501</v>
          </cell>
        </row>
        <row r="26">
          <cell r="D26">
            <v>2115</v>
          </cell>
        </row>
        <row r="27">
          <cell r="D27">
            <v>-2115</v>
          </cell>
        </row>
        <row r="29">
          <cell r="D29">
            <v>47684</v>
          </cell>
        </row>
        <row r="30">
          <cell r="D30">
            <v>-23015</v>
          </cell>
        </row>
        <row r="31">
          <cell r="D31">
            <v>2554</v>
          </cell>
        </row>
        <row r="32">
          <cell r="D32">
            <v>68145</v>
          </cell>
        </row>
        <row r="33">
          <cell r="D33">
            <v>-20836</v>
          </cell>
        </row>
        <row r="34">
          <cell r="D34">
            <v>-2275</v>
          </cell>
        </row>
        <row r="35">
          <cell r="D35">
            <v>-6350</v>
          </cell>
        </row>
        <row r="36">
          <cell r="D36">
            <v>-12211</v>
          </cell>
        </row>
        <row r="37">
          <cell r="D37">
            <v>31254</v>
          </cell>
        </row>
        <row r="38">
          <cell r="D38">
            <v>-10429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N11">
            <v>12403870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I18">
            <v>6315595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28" customWidth="1"/>
    <col min="2" max="2" width="11.8515625" style="28" customWidth="1"/>
    <col min="3" max="4" width="12.57421875" style="28" customWidth="1"/>
    <col min="5" max="5" width="11.28125" style="28" customWidth="1"/>
  </cols>
  <sheetData>
    <row r="1" spans="1:5" ht="12.75">
      <c r="A1" s="593" t="s">
        <v>76</v>
      </c>
      <c r="B1" s="593"/>
      <c r="C1" s="593"/>
      <c r="D1" s="593"/>
      <c r="E1" s="593"/>
    </row>
    <row r="2" spans="1:5" ht="18.75" customHeight="1">
      <c r="A2" s="593"/>
      <c r="B2" s="593"/>
      <c r="C2" s="593"/>
      <c r="D2" s="593"/>
      <c r="E2" s="593"/>
    </row>
    <row r="3" spans="1:5" ht="12.75">
      <c r="A3" s="40"/>
      <c r="E3" s="41" t="s">
        <v>77</v>
      </c>
    </row>
    <row r="4" spans="1:5" ht="36">
      <c r="A4" s="321" t="s">
        <v>4</v>
      </c>
      <c r="B4" s="80" t="s">
        <v>78</v>
      </c>
      <c r="C4" s="80" t="s">
        <v>79</v>
      </c>
      <c r="D4" s="80" t="s">
        <v>80</v>
      </c>
      <c r="E4" s="80" t="s">
        <v>81</v>
      </c>
    </row>
    <row r="5" spans="1:5" ht="12.75">
      <c r="A5" s="42" t="s">
        <v>82</v>
      </c>
      <c r="B5" s="43">
        <v>969882</v>
      </c>
      <c r="C5" s="44">
        <v>324456</v>
      </c>
      <c r="D5" s="43">
        <f>B5+C5</f>
        <v>1294338</v>
      </c>
      <c r="E5" s="43">
        <f>D5-'[1]Augusts'!D5</f>
        <v>139855</v>
      </c>
    </row>
    <row r="6" spans="1:5" ht="22.5">
      <c r="A6" s="45" t="s">
        <v>83</v>
      </c>
      <c r="B6" s="46" t="s">
        <v>84</v>
      </c>
      <c r="C6" s="46" t="s">
        <v>84</v>
      </c>
      <c r="D6" s="47">
        <f>72924+5379</f>
        <v>78303</v>
      </c>
      <c r="E6" s="47">
        <f>D6-'[1]Augusts'!D6</f>
        <v>7575</v>
      </c>
    </row>
    <row r="7" spans="1:5" ht="22.5">
      <c r="A7" s="45" t="s">
        <v>85</v>
      </c>
      <c r="B7" s="46" t="s">
        <v>84</v>
      </c>
      <c r="C7" s="46" t="s">
        <v>84</v>
      </c>
      <c r="D7" s="47">
        <v>13259</v>
      </c>
      <c r="E7" s="47">
        <f>D7-'[1]Augusts'!D7</f>
        <v>1751</v>
      </c>
    </row>
    <row r="8" spans="1:5" ht="12.75">
      <c r="A8" s="48" t="s">
        <v>86</v>
      </c>
      <c r="B8" s="49" t="s">
        <v>84</v>
      </c>
      <c r="C8" s="49" t="s">
        <v>84</v>
      </c>
      <c r="D8" s="43">
        <f>D5-D6-D7</f>
        <v>1202776</v>
      </c>
      <c r="E8" s="43">
        <f>D8-'[1]Augusts'!D8</f>
        <v>130529</v>
      </c>
    </row>
    <row r="9" spans="1:5" ht="12.75">
      <c r="A9" s="42" t="s">
        <v>87</v>
      </c>
      <c r="B9" s="43">
        <v>1032431</v>
      </c>
      <c r="C9" s="44">
        <v>325534</v>
      </c>
      <c r="D9" s="43">
        <f>B9+C9</f>
        <v>1357965</v>
      </c>
      <c r="E9" s="43">
        <f>D9-'[1]Augusts'!D9</f>
        <v>154778</v>
      </c>
    </row>
    <row r="10" spans="1:5" ht="22.5">
      <c r="A10" s="45" t="s">
        <v>88</v>
      </c>
      <c r="B10" s="46" t="s">
        <v>84</v>
      </c>
      <c r="C10" s="46" t="s">
        <v>84</v>
      </c>
      <c r="D10" s="47">
        <v>78303</v>
      </c>
      <c r="E10" s="47">
        <f>D10-'[1]Augusts'!D10</f>
        <v>7575</v>
      </c>
    </row>
    <row r="11" spans="1:5" ht="22.5">
      <c r="A11" s="45" t="s">
        <v>89</v>
      </c>
      <c r="B11" s="46" t="s">
        <v>84</v>
      </c>
      <c r="C11" s="46" t="s">
        <v>84</v>
      </c>
      <c r="D11" s="47">
        <v>13259</v>
      </c>
      <c r="E11" s="47">
        <f>D11-'[1]Augusts'!D11</f>
        <v>1751</v>
      </c>
    </row>
    <row r="12" spans="1:5" ht="12.75">
      <c r="A12" s="48" t="s">
        <v>90</v>
      </c>
      <c r="B12" s="49" t="s">
        <v>84</v>
      </c>
      <c r="C12" s="49" t="s">
        <v>84</v>
      </c>
      <c r="D12" s="43">
        <f>D9-D10-D11</f>
        <v>1266403</v>
      </c>
      <c r="E12" s="43">
        <f>D12-'[1]Augusts'!D12</f>
        <v>145452</v>
      </c>
    </row>
    <row r="13" spans="1:5" ht="25.5">
      <c r="A13" s="48" t="s">
        <v>91</v>
      </c>
      <c r="B13" s="43">
        <f>B5-B9</f>
        <v>-62549</v>
      </c>
      <c r="C13" s="44">
        <f>C5-C9</f>
        <v>-1078</v>
      </c>
      <c r="D13" s="43">
        <f>D8-D12</f>
        <v>-63627</v>
      </c>
      <c r="E13" s="43">
        <f>D13-'[1]Augusts'!D13</f>
        <v>-14923</v>
      </c>
    </row>
    <row r="14" spans="1:5" ht="12.75">
      <c r="A14" s="50" t="s">
        <v>92</v>
      </c>
      <c r="B14" s="44">
        <f>B15-B18</f>
        <v>7476</v>
      </c>
      <c r="C14" s="44">
        <f>C15-C18</f>
        <v>-1902</v>
      </c>
      <c r="D14" s="44">
        <f>D17-D20</f>
        <v>-476</v>
      </c>
      <c r="E14" s="44">
        <f>D14-'[1]Augusts'!D14</f>
        <v>54</v>
      </c>
    </row>
    <row r="15" spans="1:5" ht="12.75">
      <c r="A15" s="51" t="s">
        <v>93</v>
      </c>
      <c r="B15" s="52">
        <v>24440</v>
      </c>
      <c r="C15" s="53">
        <v>3359</v>
      </c>
      <c r="D15" s="52">
        <f>B15+C15</f>
        <v>27799</v>
      </c>
      <c r="E15" s="52">
        <f>D15-'[1]Augusts'!D15</f>
        <v>6511</v>
      </c>
    </row>
    <row r="16" spans="1:5" ht="22.5">
      <c r="A16" s="45" t="s">
        <v>94</v>
      </c>
      <c r="B16" s="46" t="s">
        <v>84</v>
      </c>
      <c r="C16" s="46" t="s">
        <v>84</v>
      </c>
      <c r="D16" s="47">
        <v>15953</v>
      </c>
      <c r="E16" s="47">
        <f>D16-'[1]Augusts'!D16</f>
        <v>4595</v>
      </c>
    </row>
    <row r="17" spans="1:5" ht="12.75">
      <c r="A17" s="50" t="s">
        <v>95</v>
      </c>
      <c r="B17" s="49" t="s">
        <v>84</v>
      </c>
      <c r="C17" s="49" t="s">
        <v>84</v>
      </c>
      <c r="D17" s="43">
        <f>D15-D16</f>
        <v>11846</v>
      </c>
      <c r="E17" s="43">
        <f>D17-'[1]Augusts'!D17</f>
        <v>1916</v>
      </c>
    </row>
    <row r="18" spans="1:5" ht="12.75">
      <c r="A18" s="51" t="s">
        <v>96</v>
      </c>
      <c r="B18" s="52">
        <v>16964</v>
      </c>
      <c r="C18" s="53">
        <v>5261</v>
      </c>
      <c r="D18" s="52">
        <f>B18+C18</f>
        <v>22225</v>
      </c>
      <c r="E18" s="52">
        <f>D18-'[1]Augusts'!D18</f>
        <v>2522</v>
      </c>
    </row>
    <row r="19" spans="1:5" ht="22.5">
      <c r="A19" s="45" t="s">
        <v>97</v>
      </c>
      <c r="B19" s="54" t="s">
        <v>84</v>
      </c>
      <c r="C19" s="54" t="s">
        <v>84</v>
      </c>
      <c r="D19" s="47">
        <v>9903</v>
      </c>
      <c r="E19" s="47">
        <f>D19-'[1]Augusts'!D19</f>
        <v>660</v>
      </c>
    </row>
    <row r="20" spans="1:5" ht="12.75">
      <c r="A20" s="50" t="s">
        <v>98</v>
      </c>
      <c r="B20" s="49" t="s">
        <v>84</v>
      </c>
      <c r="C20" s="49" t="s">
        <v>84</v>
      </c>
      <c r="D20" s="43">
        <f>D18-D19</f>
        <v>12322</v>
      </c>
      <c r="E20" s="43">
        <f>D20-'[1]Augusts'!D20</f>
        <v>1862</v>
      </c>
    </row>
    <row r="21" spans="1:5" ht="25.5">
      <c r="A21" s="48" t="s">
        <v>99</v>
      </c>
      <c r="B21" s="44">
        <f>B13-B14</f>
        <v>-70025</v>
      </c>
      <c r="C21" s="44">
        <f>C13-C14</f>
        <v>824</v>
      </c>
      <c r="D21" s="43">
        <f>D13-D14</f>
        <v>-63151</v>
      </c>
      <c r="E21" s="43">
        <f>D21-'[1]Augusts'!D21</f>
        <v>-14977</v>
      </c>
    </row>
    <row r="22" spans="1:5" ht="12.75">
      <c r="A22" s="42" t="s">
        <v>100</v>
      </c>
      <c r="B22" s="43">
        <f>B23+B38</f>
        <v>70025</v>
      </c>
      <c r="C22" s="44">
        <f>C23+C38</f>
        <v>-824</v>
      </c>
      <c r="D22" s="43">
        <f>D23+D38</f>
        <v>63151</v>
      </c>
      <c r="E22" s="43">
        <f>D22-'[1]Augusts'!D22</f>
        <v>14977</v>
      </c>
    </row>
    <row r="23" spans="1:5" ht="12.75">
      <c r="A23" s="42" t="s">
        <v>101</v>
      </c>
      <c r="B23" s="43">
        <f>B24+B29+B33+B37</f>
        <v>89047</v>
      </c>
      <c r="C23" s="44">
        <f>C24+C29+C33+C37</f>
        <v>-824</v>
      </c>
      <c r="D23" s="44">
        <f>D24+D29+D33+D37</f>
        <v>82173</v>
      </c>
      <c r="E23" s="44">
        <f>D23-'[1]Augusts'!D23</f>
        <v>23570</v>
      </c>
    </row>
    <row r="24" spans="1:5" ht="12.75">
      <c r="A24" s="55" t="s">
        <v>102</v>
      </c>
      <c r="B24" s="56">
        <f>B25+B26</f>
        <v>0</v>
      </c>
      <c r="C24" s="56">
        <f>C25+C26</f>
        <v>6284</v>
      </c>
      <c r="D24" s="56">
        <f>D25+D28</f>
        <v>234</v>
      </c>
      <c r="E24" s="56">
        <f>D24-'[1]Augusts'!D24</f>
        <v>-267</v>
      </c>
    </row>
    <row r="25" spans="1:5" ht="22.5">
      <c r="A25" s="45" t="s">
        <v>103</v>
      </c>
      <c r="B25" s="47"/>
      <c r="C25" s="57">
        <v>234</v>
      </c>
      <c r="D25" s="47">
        <f>B25+C25</f>
        <v>234</v>
      </c>
      <c r="E25" s="47">
        <f>D25-'[1]Augusts'!D25</f>
        <v>-267</v>
      </c>
    </row>
    <row r="26" spans="1:5" ht="22.5">
      <c r="A26" s="45" t="s">
        <v>104</v>
      </c>
      <c r="B26" s="47"/>
      <c r="C26" s="57">
        <v>6050</v>
      </c>
      <c r="D26" s="47">
        <f>B26+C26</f>
        <v>6050</v>
      </c>
      <c r="E26" s="47">
        <f>D26-'[1]Augusts'!D26</f>
        <v>3935</v>
      </c>
    </row>
    <row r="27" spans="1:5" ht="22.5">
      <c r="A27" s="58" t="s">
        <v>105</v>
      </c>
      <c r="B27" s="54" t="s">
        <v>84</v>
      </c>
      <c r="C27" s="54" t="s">
        <v>84</v>
      </c>
      <c r="D27" s="59">
        <v>-6050</v>
      </c>
      <c r="E27" s="59">
        <f>D27-'[1]Augusts'!D27</f>
        <v>-3935</v>
      </c>
    </row>
    <row r="28" spans="1:5" ht="22.5">
      <c r="A28" s="45" t="s">
        <v>106</v>
      </c>
      <c r="B28" s="54" t="s">
        <v>84</v>
      </c>
      <c r="C28" s="54" t="s">
        <v>84</v>
      </c>
      <c r="D28" s="59"/>
      <c r="E28" s="59">
        <f>D28-'[1]Augusts'!D28</f>
        <v>0</v>
      </c>
    </row>
    <row r="29" spans="1:5" ht="12.75">
      <c r="A29" s="60" t="s">
        <v>107</v>
      </c>
      <c r="B29" s="59">
        <f>SUM(B30:B32)</f>
        <v>63932</v>
      </c>
      <c r="C29" s="56">
        <f>SUM(C30:C32)</f>
        <v>0</v>
      </c>
      <c r="D29" s="59">
        <f aca="true" t="shared" si="0" ref="D29:D37">B29+C29</f>
        <v>63932</v>
      </c>
      <c r="E29" s="59">
        <f>D29-'[1]Augusts'!D29</f>
        <v>16248</v>
      </c>
    </row>
    <row r="30" spans="1:5" ht="12.75">
      <c r="A30" s="45" t="s">
        <v>108</v>
      </c>
      <c r="B30" s="47">
        <v>-22598</v>
      </c>
      <c r="C30" s="57"/>
      <c r="D30" s="47">
        <f t="shared" si="0"/>
        <v>-22598</v>
      </c>
      <c r="E30" s="47">
        <f>D30-'[1]Augusts'!D30</f>
        <v>417</v>
      </c>
    </row>
    <row r="31" spans="1:5" ht="22.5">
      <c r="A31" s="45" t="s">
        <v>109</v>
      </c>
      <c r="B31" s="47">
        <v>13967</v>
      </c>
      <c r="C31" s="57"/>
      <c r="D31" s="47">
        <f t="shared" si="0"/>
        <v>13967</v>
      </c>
      <c r="E31" s="47">
        <f>D31-'[1]Augusts'!D31</f>
        <v>11413</v>
      </c>
    </row>
    <row r="32" spans="1:5" ht="12.75">
      <c r="A32" s="45" t="s">
        <v>110</v>
      </c>
      <c r="B32" s="47">
        <v>72563</v>
      </c>
      <c r="C32" s="57"/>
      <c r="D32" s="47">
        <f t="shared" si="0"/>
        <v>72563</v>
      </c>
      <c r="E32" s="47">
        <f>D32-'[1]Augusts'!D32</f>
        <v>4418</v>
      </c>
    </row>
    <row r="33" spans="1:5" ht="12.75">
      <c r="A33" s="61" t="s">
        <v>111</v>
      </c>
      <c r="B33" s="59">
        <f>SUM(B34:B36)</f>
        <v>3487</v>
      </c>
      <c r="C33" s="57">
        <f>SUM(C34:C36)</f>
        <v>-15470</v>
      </c>
      <c r="D33" s="59">
        <f t="shared" si="0"/>
        <v>-11983</v>
      </c>
      <c r="E33" s="59">
        <f>D33-'[1]Augusts'!D33</f>
        <v>8853</v>
      </c>
    </row>
    <row r="34" spans="1:5" ht="12.75">
      <c r="A34" s="46" t="s">
        <v>112</v>
      </c>
      <c r="B34" s="47"/>
      <c r="C34" s="57">
        <v>-2256</v>
      </c>
      <c r="D34" s="47">
        <f t="shared" si="0"/>
        <v>-2256</v>
      </c>
      <c r="E34" s="47">
        <f>D34-'[1]Augusts'!D34</f>
        <v>19</v>
      </c>
    </row>
    <row r="35" spans="1:5" ht="12.75">
      <c r="A35" s="46" t="s">
        <v>108</v>
      </c>
      <c r="B35" s="47">
        <v>2149</v>
      </c>
      <c r="C35" s="57"/>
      <c r="D35" s="47">
        <f t="shared" si="0"/>
        <v>2149</v>
      </c>
      <c r="E35" s="47">
        <f>D35-'[1]Augusts'!D35</f>
        <v>8499</v>
      </c>
    </row>
    <row r="36" spans="1:5" ht="22.5">
      <c r="A36" s="45" t="s">
        <v>109</v>
      </c>
      <c r="B36" s="47">
        <v>1338</v>
      </c>
      <c r="C36" s="57">
        <v>-13214</v>
      </c>
      <c r="D36" s="47">
        <f t="shared" si="0"/>
        <v>-11876</v>
      </c>
      <c r="E36" s="47">
        <f>D36-'[1]Augusts'!D36</f>
        <v>335</v>
      </c>
    </row>
    <row r="37" spans="1:5" ht="12.75">
      <c r="A37" s="61" t="s">
        <v>113</v>
      </c>
      <c r="B37" s="59">
        <f>-6142+27770</f>
        <v>21628</v>
      </c>
      <c r="C37" s="56">
        <v>8362</v>
      </c>
      <c r="D37" s="47">
        <f t="shared" si="0"/>
        <v>29990</v>
      </c>
      <c r="E37" s="47">
        <f>D37-'[1]Augusts'!D37</f>
        <v>-1264</v>
      </c>
    </row>
    <row r="38" spans="1:5" ht="12.75">
      <c r="A38" s="10" t="s">
        <v>114</v>
      </c>
      <c r="B38" s="43">
        <v>-19022</v>
      </c>
      <c r="C38" s="44"/>
      <c r="D38" s="43">
        <f>B38+C38</f>
        <v>-19022</v>
      </c>
      <c r="E38" s="43">
        <f>D38-'[1]Augusts'!D38</f>
        <v>-8593</v>
      </c>
    </row>
    <row r="39" spans="1:5" ht="12.75">
      <c r="A39" s="36" t="s">
        <v>115</v>
      </c>
      <c r="B39" s="62"/>
      <c r="C39" s="63"/>
      <c r="D39" s="64"/>
      <c r="E39" s="65"/>
    </row>
    <row r="40" spans="1:5" ht="12.75">
      <c r="A40" s="36"/>
      <c r="B40" s="62"/>
      <c r="C40" s="63"/>
      <c r="D40" s="64"/>
      <c r="E40" s="65"/>
    </row>
    <row r="41" spans="1:5" ht="12.75">
      <c r="A41" s="3"/>
      <c r="B41" s="66"/>
      <c r="C41" s="63"/>
      <c r="D41" s="67"/>
      <c r="E41" s="68"/>
    </row>
    <row r="42" spans="1:5" ht="12.75">
      <c r="A42" s="594"/>
      <c r="B42" s="594"/>
      <c r="C42" s="594"/>
      <c r="D42" s="594"/>
      <c r="E42" s="65"/>
    </row>
    <row r="43" spans="1:5" ht="12.75">
      <c r="A43" s="70" t="s">
        <v>116</v>
      </c>
      <c r="B43" s="69"/>
      <c r="C43" s="69"/>
      <c r="D43" s="69"/>
      <c r="E43" s="71"/>
    </row>
    <row r="44" spans="1:5" ht="12.75">
      <c r="A44" s="69"/>
      <c r="B44" s="69"/>
      <c r="C44" s="69"/>
      <c r="D44" s="69"/>
      <c r="E44" s="65"/>
    </row>
    <row r="45" spans="1:5" ht="12.75">
      <c r="A45" s="7"/>
      <c r="B45" s="7"/>
      <c r="C45" s="72"/>
      <c r="D45" s="73"/>
      <c r="E45" s="74"/>
    </row>
    <row r="46" spans="1:5" ht="12.75">
      <c r="A46" s="7" t="s">
        <v>117</v>
      </c>
      <c r="B46" s="62"/>
      <c r="C46" s="63"/>
      <c r="D46" s="64"/>
      <c r="E46" s="65"/>
    </row>
    <row r="47" spans="1:5" ht="12.75">
      <c r="A47" s="7" t="s">
        <v>75</v>
      </c>
      <c r="B47" s="62"/>
      <c r="C47" s="63"/>
      <c r="D47" s="64"/>
      <c r="E47" s="65"/>
    </row>
  </sheetData>
  <mergeCells count="2">
    <mergeCell ref="A1:E2"/>
    <mergeCell ref="A42:D42"/>
  </mergeCells>
  <printOptions/>
  <pageMargins left="0.75" right="0.75" top="0.65" bottom="0.3" header="0.5" footer="0.22"/>
  <pageSetup horizontalDpi="300" verticalDpi="3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9"/>
  <sheetViews>
    <sheetView workbookViewId="0" topLeftCell="A1">
      <selection activeCell="A9" sqref="A9:F9"/>
    </sheetView>
  </sheetViews>
  <sheetFormatPr defaultColWidth="9.140625" defaultRowHeight="12.75"/>
  <cols>
    <col min="1" max="1" width="36.00390625" style="35" customWidth="1"/>
    <col min="2" max="2" width="9.8515625" style="35" customWidth="1"/>
    <col min="3" max="3" width="11.421875" style="35" customWidth="1"/>
    <col min="4" max="4" width="11.00390625" style="35" customWidth="1"/>
    <col min="5" max="5" width="10.8515625" style="35" customWidth="1"/>
    <col min="6" max="6" width="12.7109375" style="35" customWidth="1"/>
  </cols>
  <sheetData>
    <row r="2" spans="1:6" ht="12.75">
      <c r="A2" s="35" t="s">
        <v>385</v>
      </c>
      <c r="F2" s="254" t="s">
        <v>386</v>
      </c>
    </row>
    <row r="4" spans="1:6" ht="15.75">
      <c r="A4" s="597" t="s">
        <v>387</v>
      </c>
      <c r="B4" s="597"/>
      <c r="C4" s="597"/>
      <c r="D4" s="597"/>
      <c r="E4" s="597"/>
      <c r="F4" s="597"/>
    </row>
    <row r="5" spans="1:6" ht="15.75">
      <c r="A5" s="597" t="s">
        <v>317</v>
      </c>
      <c r="B5" s="597"/>
      <c r="C5" s="597"/>
      <c r="D5" s="597"/>
      <c r="E5" s="597"/>
      <c r="F5" s="120"/>
    </row>
    <row r="7" ht="12.75">
      <c r="F7" s="78"/>
    </row>
    <row r="8" ht="12.75">
      <c r="F8" s="254" t="s">
        <v>3</v>
      </c>
    </row>
    <row r="9" spans="1:6" ht="54" customHeight="1">
      <c r="A9" s="321" t="s">
        <v>4</v>
      </c>
      <c r="B9" s="80" t="s">
        <v>368</v>
      </c>
      <c r="C9" s="80" t="s">
        <v>5</v>
      </c>
      <c r="D9" s="80" t="s">
        <v>6</v>
      </c>
      <c r="E9" s="80" t="s">
        <v>369</v>
      </c>
      <c r="F9" s="80" t="s">
        <v>388</v>
      </c>
    </row>
    <row r="10" spans="1:6" ht="12.75">
      <c r="A10" s="83">
        <v>1</v>
      </c>
      <c r="B10" s="83">
        <v>2</v>
      </c>
      <c r="C10" s="79">
        <v>3</v>
      </c>
      <c r="D10" s="79">
        <v>4</v>
      </c>
      <c r="E10" s="79">
        <v>5</v>
      </c>
      <c r="F10" s="84">
        <v>6</v>
      </c>
    </row>
    <row r="11" spans="1:6" ht="12.75">
      <c r="A11" s="91" t="s">
        <v>255</v>
      </c>
      <c r="B11" s="88"/>
      <c r="C11" s="169">
        <v>750186</v>
      </c>
      <c r="D11" s="169">
        <v>538741</v>
      </c>
      <c r="E11" s="261">
        <v>71.81432338113481</v>
      </c>
      <c r="F11" s="169">
        <v>11029</v>
      </c>
    </row>
    <row r="12" spans="1:6" ht="12.75">
      <c r="A12" s="152" t="s">
        <v>370</v>
      </c>
      <c r="B12" s="256">
        <v>1</v>
      </c>
      <c r="C12" s="168">
        <v>201</v>
      </c>
      <c r="D12" s="168">
        <v>143</v>
      </c>
      <c r="E12" s="261">
        <v>71.14427860696517</v>
      </c>
      <c r="F12" s="168">
        <v>450</v>
      </c>
    </row>
    <row r="13" spans="1:6" ht="12.75">
      <c r="A13" s="15" t="s">
        <v>371</v>
      </c>
      <c r="B13" s="256">
        <v>2</v>
      </c>
      <c r="C13" s="168">
        <v>0</v>
      </c>
      <c r="D13" s="168">
        <v>0</v>
      </c>
      <c r="E13" s="261"/>
      <c r="F13" s="168">
        <v>72</v>
      </c>
    </row>
    <row r="14" spans="1:6" ht="25.5">
      <c r="A14" s="22" t="s">
        <v>372</v>
      </c>
      <c r="B14" s="256">
        <v>3</v>
      </c>
      <c r="C14" s="168">
        <v>0</v>
      </c>
      <c r="D14" s="168">
        <v>0</v>
      </c>
      <c r="E14" s="261"/>
      <c r="F14" s="168">
        <v>459</v>
      </c>
    </row>
    <row r="15" spans="1:6" ht="12.75">
      <c r="A15" s="15" t="s">
        <v>389</v>
      </c>
      <c r="B15" s="256">
        <v>4</v>
      </c>
      <c r="C15" s="168">
        <v>7938</v>
      </c>
      <c r="D15" s="168">
        <v>3731</v>
      </c>
      <c r="E15" s="261">
        <v>47.001763668430335</v>
      </c>
      <c r="F15" s="168">
        <v>1079</v>
      </c>
    </row>
    <row r="16" spans="1:6" ht="12.75">
      <c r="A16" s="15" t="s">
        <v>374</v>
      </c>
      <c r="B16" s="256">
        <v>5</v>
      </c>
      <c r="C16" s="168">
        <v>135681</v>
      </c>
      <c r="D16" s="168">
        <v>97523</v>
      </c>
      <c r="E16" s="261">
        <v>71.87668133342177</v>
      </c>
      <c r="F16" s="168">
        <v>1015</v>
      </c>
    </row>
    <row r="17" spans="1:6" ht="25.5">
      <c r="A17" s="22" t="s">
        <v>375</v>
      </c>
      <c r="B17" s="256">
        <v>6</v>
      </c>
      <c r="C17" s="168">
        <v>516531</v>
      </c>
      <c r="D17" s="168">
        <v>378761</v>
      </c>
      <c r="E17" s="261">
        <v>73.32783511541417</v>
      </c>
      <c r="F17" s="168">
        <v>25</v>
      </c>
    </row>
    <row r="18" spans="1:6" ht="25.5">
      <c r="A18" s="22" t="s">
        <v>376</v>
      </c>
      <c r="B18" s="256">
        <v>7</v>
      </c>
      <c r="C18" s="168">
        <v>8601</v>
      </c>
      <c r="D18" s="168">
        <v>5194</v>
      </c>
      <c r="E18" s="261">
        <v>60.388326938728056</v>
      </c>
      <c r="F18" s="168">
        <v>2901</v>
      </c>
    </row>
    <row r="19" spans="1:6" ht="12.75">
      <c r="A19" s="15" t="s">
        <v>377</v>
      </c>
      <c r="B19" s="256">
        <v>8</v>
      </c>
      <c r="C19" s="168">
        <v>4140</v>
      </c>
      <c r="D19" s="168">
        <v>3037</v>
      </c>
      <c r="E19" s="261">
        <v>73.35748792270532</v>
      </c>
      <c r="F19" s="168">
        <v>538</v>
      </c>
    </row>
    <row r="20" spans="1:6" ht="12.75">
      <c r="A20" s="15" t="s">
        <v>378</v>
      </c>
      <c r="B20" s="256">
        <v>9</v>
      </c>
      <c r="C20" s="168">
        <v>0</v>
      </c>
      <c r="D20" s="168">
        <v>0</v>
      </c>
      <c r="E20" s="261"/>
      <c r="F20" s="168">
        <v>0</v>
      </c>
    </row>
    <row r="21" spans="1:6" ht="25.5">
      <c r="A21" s="22" t="s">
        <v>379</v>
      </c>
      <c r="B21" s="256">
        <v>10</v>
      </c>
      <c r="C21" s="168">
        <v>499</v>
      </c>
      <c r="D21" s="168">
        <v>399</v>
      </c>
      <c r="E21" s="261">
        <v>79.95991983967936</v>
      </c>
      <c r="F21" s="168">
        <v>121</v>
      </c>
    </row>
    <row r="22" spans="1:6" ht="25.5">
      <c r="A22" s="22" t="s">
        <v>380</v>
      </c>
      <c r="B22" s="256">
        <v>11</v>
      </c>
      <c r="C22" s="168">
        <v>0</v>
      </c>
      <c r="D22" s="168">
        <v>0</v>
      </c>
      <c r="E22" s="261"/>
      <c r="F22" s="168">
        <v>0</v>
      </c>
    </row>
    <row r="23" spans="1:6" ht="12.75">
      <c r="A23" s="15" t="s">
        <v>381</v>
      </c>
      <c r="B23" s="256">
        <v>12</v>
      </c>
      <c r="C23" s="168">
        <v>73121</v>
      </c>
      <c r="D23" s="168">
        <v>47728</v>
      </c>
      <c r="E23" s="261">
        <v>65.27263029772568</v>
      </c>
      <c r="F23" s="168">
        <v>2390</v>
      </c>
    </row>
    <row r="24" spans="1:6" ht="12.75">
      <c r="A24" s="15" t="s">
        <v>382</v>
      </c>
      <c r="B24" s="256">
        <v>13</v>
      </c>
      <c r="C24" s="168">
        <v>3474</v>
      </c>
      <c r="D24" s="168">
        <v>2225</v>
      </c>
      <c r="E24" s="261">
        <v>64.04720782959124</v>
      </c>
      <c r="F24" s="168">
        <v>1979</v>
      </c>
    </row>
    <row r="25" spans="1:6" ht="25.5">
      <c r="A25" s="22" t="s">
        <v>390</v>
      </c>
      <c r="B25" s="256">
        <v>14</v>
      </c>
      <c r="C25" s="168">
        <v>0</v>
      </c>
      <c r="D25" s="168">
        <v>0</v>
      </c>
      <c r="E25" s="262" t="s">
        <v>19</v>
      </c>
      <c r="F25" s="168">
        <v>0</v>
      </c>
    </row>
    <row r="26" spans="2:5" ht="12.75">
      <c r="B26" s="78"/>
      <c r="C26" s="134"/>
      <c r="D26" s="134"/>
      <c r="E26" s="263"/>
    </row>
    <row r="27" spans="1:5" ht="12.75">
      <c r="A27" s="35" t="s">
        <v>391</v>
      </c>
      <c r="B27" s="78"/>
      <c r="C27" s="134"/>
      <c r="D27" s="134"/>
      <c r="E27" s="263"/>
    </row>
    <row r="28" spans="2:5" ht="12.75">
      <c r="B28" s="78"/>
      <c r="C28" s="134"/>
      <c r="D28" s="134"/>
      <c r="E28" s="263"/>
    </row>
    <row r="29" spans="2:5" ht="12.75">
      <c r="B29" s="78"/>
      <c r="C29" s="134"/>
      <c r="D29" s="134"/>
      <c r="E29" s="263"/>
    </row>
    <row r="30" spans="2:5" ht="12.75">
      <c r="B30" s="78"/>
      <c r="C30" s="134"/>
      <c r="D30" s="134"/>
      <c r="E30" s="263"/>
    </row>
    <row r="31" spans="2:5" ht="12.75">
      <c r="B31" s="78"/>
      <c r="C31" s="134"/>
      <c r="D31" s="134"/>
      <c r="E31" s="263"/>
    </row>
    <row r="32" spans="4:5" ht="12.75">
      <c r="D32" s="134"/>
      <c r="E32" s="263"/>
    </row>
    <row r="33" spans="2:5" ht="12.75">
      <c r="B33" s="78"/>
      <c r="C33" s="134"/>
      <c r="D33" s="134"/>
      <c r="E33" s="263"/>
    </row>
    <row r="34" spans="2:5" ht="12.75">
      <c r="B34" s="78"/>
      <c r="C34" s="134"/>
      <c r="D34" s="134"/>
      <c r="E34" s="263"/>
    </row>
    <row r="35" spans="2:5" ht="12.75">
      <c r="B35" s="78"/>
      <c r="C35" s="134"/>
      <c r="D35" s="134"/>
      <c r="E35" s="263"/>
    </row>
    <row r="36" spans="3:5" ht="12.75">
      <c r="C36" s="134"/>
      <c r="D36" s="134"/>
      <c r="E36" s="263"/>
    </row>
    <row r="37" spans="1:6" ht="12.75">
      <c r="A37" s="35" t="s">
        <v>392</v>
      </c>
      <c r="B37" s="78"/>
      <c r="D37" s="134"/>
      <c r="F37" s="134" t="s">
        <v>393</v>
      </c>
    </row>
    <row r="38" spans="3:5" ht="12.75">
      <c r="C38" s="134"/>
      <c r="D38" s="134"/>
      <c r="E38" s="263"/>
    </row>
    <row r="39" spans="3:5" ht="12.75">
      <c r="C39" s="134"/>
      <c r="D39" s="134"/>
      <c r="E39" s="263"/>
    </row>
    <row r="40" spans="3:5" ht="12.75">
      <c r="C40" s="134"/>
      <c r="D40" s="134"/>
      <c r="E40" s="263"/>
    </row>
    <row r="41" spans="3:5" ht="12.75">
      <c r="C41" s="134"/>
      <c r="D41" s="134"/>
      <c r="E41" s="263"/>
    </row>
    <row r="42" spans="3:5" ht="12.75">
      <c r="C42" s="134"/>
      <c r="D42" s="134"/>
      <c r="E42" s="263"/>
    </row>
    <row r="43" spans="3:5" ht="12.75">
      <c r="C43" s="134"/>
      <c r="D43" s="134"/>
      <c r="E43" s="263"/>
    </row>
    <row r="44" spans="3:5" ht="12.75">
      <c r="C44" s="134"/>
      <c r="D44" s="134"/>
      <c r="E44" s="263"/>
    </row>
    <row r="45" spans="3:5" ht="12.75">
      <c r="C45" s="134"/>
      <c r="D45" s="134"/>
      <c r="E45" s="263"/>
    </row>
    <row r="46" spans="3:5" ht="12.75">
      <c r="C46" s="134"/>
      <c r="D46" s="134"/>
      <c r="E46" s="263"/>
    </row>
    <row r="47" spans="3:5" ht="12.75">
      <c r="C47" s="134"/>
      <c r="D47" s="134"/>
      <c r="E47" s="263"/>
    </row>
    <row r="48" spans="1:5" ht="12.75">
      <c r="A48" s="1"/>
      <c r="C48" s="134"/>
      <c r="D48" s="134"/>
      <c r="E48" s="263"/>
    </row>
    <row r="49" spans="1:5" ht="12.75">
      <c r="A49" s="1"/>
      <c r="C49" s="134"/>
      <c r="D49" s="134"/>
      <c r="E49" s="263"/>
    </row>
    <row r="50" spans="3:5" ht="12.75">
      <c r="C50" s="134"/>
      <c r="D50" s="134"/>
      <c r="E50" s="263"/>
    </row>
    <row r="51" spans="3:5" ht="12.75">
      <c r="C51" s="134"/>
      <c r="D51" s="134"/>
      <c r="E51" s="263"/>
    </row>
    <row r="52" spans="3:5" ht="12.75">
      <c r="C52" s="134"/>
      <c r="D52" s="134"/>
      <c r="E52" s="263"/>
    </row>
    <row r="53" spans="3:5" ht="12.75">
      <c r="C53" s="134"/>
      <c r="D53" s="134"/>
      <c r="E53" s="263"/>
    </row>
    <row r="54" spans="3:5" ht="12.75">
      <c r="C54" s="134"/>
      <c r="E54" s="263"/>
    </row>
    <row r="55" spans="3:5" ht="12.75">
      <c r="C55" s="134"/>
      <c r="E55" s="263"/>
    </row>
    <row r="56" spans="3:5" ht="12.75">
      <c r="C56" s="134"/>
      <c r="E56" s="263"/>
    </row>
    <row r="57" spans="3:5" ht="12.75">
      <c r="C57" s="134"/>
      <c r="E57" s="263"/>
    </row>
    <row r="58" spans="3:5" ht="12.75">
      <c r="C58" s="134"/>
      <c r="E58" s="263"/>
    </row>
    <row r="59" spans="3:5" ht="12.75">
      <c r="C59" s="134"/>
      <c r="E59" s="263"/>
    </row>
    <row r="60" spans="3:5" ht="12.75">
      <c r="C60" s="134"/>
      <c r="E60" s="263"/>
    </row>
    <row r="61" spans="3:5" ht="12.75">
      <c r="C61" s="134"/>
      <c r="E61" s="263"/>
    </row>
    <row r="62" spans="3:5" ht="12.75">
      <c r="C62" s="134"/>
      <c r="E62" s="263"/>
    </row>
    <row r="63" spans="3:5" ht="12.75">
      <c r="C63" s="134"/>
      <c r="E63" s="263"/>
    </row>
    <row r="64" spans="3:5" ht="12.75">
      <c r="C64" s="134"/>
      <c r="E64" s="263"/>
    </row>
    <row r="65" spans="3:5" ht="12.75">
      <c r="C65" s="134"/>
      <c r="E65" s="263"/>
    </row>
    <row r="66" spans="3:5" ht="12.75">
      <c r="C66" s="134"/>
      <c r="E66" s="263"/>
    </row>
    <row r="67" spans="3:5" ht="12.75">
      <c r="C67" s="134"/>
      <c r="E67" s="263"/>
    </row>
    <row r="68" spans="3:5" ht="12.75">
      <c r="C68" s="134"/>
      <c r="E68" s="263"/>
    </row>
    <row r="69" spans="3:5" ht="12.75">
      <c r="C69" s="134"/>
      <c r="E69" s="263"/>
    </row>
    <row r="70" spans="3:5" ht="12.75">
      <c r="C70" s="134"/>
      <c r="E70" s="263"/>
    </row>
    <row r="71" spans="3:5" ht="12.75">
      <c r="C71" s="134"/>
      <c r="E71" s="263"/>
    </row>
    <row r="72" spans="3:5" ht="12.75">
      <c r="C72" s="134"/>
      <c r="E72" s="263"/>
    </row>
    <row r="73" spans="3:5" ht="12.75">
      <c r="C73" s="134"/>
      <c r="E73" s="263"/>
    </row>
    <row r="74" spans="3:5" ht="12.75">
      <c r="C74" s="134"/>
      <c r="E74" s="263"/>
    </row>
    <row r="75" spans="3:5" ht="12.75">
      <c r="C75" s="134"/>
      <c r="E75" s="263"/>
    </row>
    <row r="76" spans="3:5" ht="12.75">
      <c r="C76" s="134"/>
      <c r="E76" s="263"/>
    </row>
    <row r="77" spans="3:5" ht="12.75">
      <c r="C77" s="134"/>
      <c r="E77" s="263"/>
    </row>
    <row r="78" spans="3:5" ht="12.75">
      <c r="C78" s="134"/>
      <c r="E78" s="263"/>
    </row>
    <row r="79" spans="3:5" ht="12.75">
      <c r="C79" s="134"/>
      <c r="E79" s="263"/>
    </row>
    <row r="80" spans="3:5" ht="12.75">
      <c r="C80" s="134"/>
      <c r="E80" s="263"/>
    </row>
    <row r="81" spans="2:4" ht="12.75">
      <c r="B81" s="134"/>
      <c r="D81" s="263"/>
    </row>
    <row r="82" spans="2:4" ht="12.75">
      <c r="B82" s="134"/>
      <c r="D82" s="263"/>
    </row>
    <row r="83" spans="2:4" ht="12.75">
      <c r="B83" s="134"/>
      <c r="D83" s="263"/>
    </row>
    <row r="84" spans="2:4" ht="12.75">
      <c r="B84" s="134"/>
      <c r="D84" s="263"/>
    </row>
    <row r="85" spans="2:4" ht="12.75">
      <c r="B85" s="134"/>
      <c r="D85" s="263"/>
    </row>
    <row r="86" spans="2:4" ht="12.75">
      <c r="B86" s="134"/>
      <c r="D86" s="263"/>
    </row>
    <row r="87" spans="2:4" ht="12.75">
      <c r="B87" s="134"/>
      <c r="D87" s="263"/>
    </row>
    <row r="88" spans="2:4" ht="12.75">
      <c r="B88" s="134"/>
      <c r="D88" s="263"/>
    </row>
    <row r="89" spans="2:4" ht="12.75">
      <c r="B89" s="134"/>
      <c r="D89" s="263"/>
    </row>
    <row r="90" spans="2:4" ht="12.75">
      <c r="B90" s="134"/>
      <c r="D90" s="263"/>
    </row>
    <row r="91" spans="2:4" ht="12.75">
      <c r="B91" s="134"/>
      <c r="D91" s="263"/>
    </row>
    <row r="92" spans="2:4" ht="12.75">
      <c r="B92" s="134"/>
      <c r="D92" s="263"/>
    </row>
    <row r="93" spans="2:4" ht="12.75">
      <c r="B93" s="134"/>
      <c r="D93" s="263"/>
    </row>
    <row r="94" spans="2:4" ht="12.75">
      <c r="B94" s="134"/>
      <c r="D94" s="263"/>
    </row>
    <row r="95" spans="2:4" ht="12.75">
      <c r="B95" s="134"/>
      <c r="D95" s="263"/>
    </row>
    <row r="96" spans="2:4" ht="12.75">
      <c r="B96" s="134"/>
      <c r="D96" s="263"/>
    </row>
    <row r="97" spans="2:4" ht="12.75">
      <c r="B97" s="134"/>
      <c r="D97" s="263"/>
    </row>
    <row r="98" spans="2:4" ht="12.75">
      <c r="B98" s="134"/>
      <c r="D98" s="263"/>
    </row>
    <row r="99" spans="2:4" ht="12.75">
      <c r="B99" s="134"/>
      <c r="D99" s="263"/>
    </row>
    <row r="100" spans="2:4" ht="12.75">
      <c r="B100" s="134"/>
      <c r="D100" s="263"/>
    </row>
    <row r="101" ht="12.75">
      <c r="B101" s="134"/>
    </row>
    <row r="102" ht="12.75">
      <c r="B102" s="134"/>
    </row>
    <row r="103" ht="12.75">
      <c r="B103" s="134"/>
    </row>
    <row r="104" ht="12.75">
      <c r="B104" s="134"/>
    </row>
    <row r="105" ht="12.75">
      <c r="B105" s="134"/>
    </row>
    <row r="106" ht="12.75">
      <c r="B106" s="134"/>
    </row>
    <row r="107" ht="12.75">
      <c r="B107" s="134"/>
    </row>
    <row r="108" ht="12.75">
      <c r="B108" s="134"/>
    </row>
    <row r="109" ht="12.75">
      <c r="B109" s="134"/>
    </row>
  </sheetData>
  <mergeCells count="2">
    <mergeCell ref="A4:F4"/>
    <mergeCell ref="A5:E5"/>
  </mergeCells>
  <printOptions/>
  <pageMargins left="0.75" right="0.56" top="1" bottom="0.5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selection activeCell="A6" sqref="A6:G6"/>
    </sheetView>
  </sheetViews>
  <sheetFormatPr defaultColWidth="9.140625" defaultRowHeight="12.75"/>
  <cols>
    <col min="1" max="1" width="32.421875" style="1" customWidth="1"/>
    <col min="2" max="2" width="11.421875" style="1" customWidth="1"/>
    <col min="3" max="3" width="12.28125" style="1" customWidth="1"/>
    <col min="4" max="4" width="8.140625" style="1" customWidth="1"/>
    <col min="5" max="5" width="7.421875" style="1" customWidth="1"/>
    <col min="6" max="6" width="9.00390625" style="1" customWidth="1"/>
    <col min="7" max="7" width="9.7109375" style="1" customWidth="1"/>
  </cols>
  <sheetData>
    <row r="1" spans="1:7" ht="12.75">
      <c r="A1" s="3" t="s">
        <v>152</v>
      </c>
      <c r="B1" s="3"/>
      <c r="C1" s="264"/>
      <c r="D1" s="3"/>
      <c r="E1" s="3"/>
      <c r="F1" s="264"/>
      <c r="G1" s="1" t="s">
        <v>394</v>
      </c>
    </row>
    <row r="2" spans="1:7" ht="12.75">
      <c r="A2" s="3"/>
      <c r="B2" s="3"/>
      <c r="C2" s="264"/>
      <c r="D2" s="3"/>
      <c r="E2" s="3"/>
      <c r="F2" s="264"/>
      <c r="G2" s="28"/>
    </row>
    <row r="3" spans="1:7" ht="15.75">
      <c r="A3" s="118" t="s">
        <v>395</v>
      </c>
      <c r="B3" s="264"/>
      <c r="C3" s="264"/>
      <c r="D3" s="264"/>
      <c r="E3" s="264"/>
      <c r="F3" s="264"/>
      <c r="G3" s="28"/>
    </row>
    <row r="4" spans="1:7" ht="15.75">
      <c r="A4" s="118" t="s">
        <v>317</v>
      </c>
      <c r="B4" s="264"/>
      <c r="C4" s="264"/>
      <c r="D4" s="264"/>
      <c r="E4" s="264"/>
      <c r="F4" s="264"/>
      <c r="G4" s="28"/>
    </row>
    <row r="5" spans="1:7" ht="14.25">
      <c r="A5" s="28"/>
      <c r="B5" s="28"/>
      <c r="C5" s="28"/>
      <c r="D5" s="196"/>
      <c r="E5" s="69"/>
      <c r="F5" s="28"/>
      <c r="G5" s="265" t="s">
        <v>396</v>
      </c>
    </row>
    <row r="6" spans="1:7" ht="87" customHeight="1">
      <c r="A6" s="80" t="s">
        <v>4</v>
      </c>
      <c r="B6" s="80" t="s">
        <v>5</v>
      </c>
      <c r="C6" s="80" t="s">
        <v>157</v>
      </c>
      <c r="D6" s="80" t="s">
        <v>6</v>
      </c>
      <c r="E6" s="80" t="s">
        <v>158</v>
      </c>
      <c r="F6" s="80" t="s">
        <v>159</v>
      </c>
      <c r="G6" s="80" t="s">
        <v>81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2">
        <v>7</v>
      </c>
    </row>
    <row r="8" spans="1:7" ht="38.25">
      <c r="A8" s="266" t="s">
        <v>397</v>
      </c>
      <c r="B8" s="126">
        <v>39782</v>
      </c>
      <c r="C8" s="126">
        <v>29414</v>
      </c>
      <c r="D8" s="126">
        <v>4756</v>
      </c>
      <c r="E8" s="123">
        <v>12</v>
      </c>
      <c r="F8" s="123">
        <v>0.2</v>
      </c>
      <c r="G8" s="267">
        <v>855</v>
      </c>
    </row>
    <row r="9" spans="1:7" ht="12.75">
      <c r="A9" s="268" t="s">
        <v>326</v>
      </c>
      <c r="B9" s="267">
        <v>31643</v>
      </c>
      <c r="C9" s="267">
        <v>27286</v>
      </c>
      <c r="D9" s="267">
        <v>3162</v>
      </c>
      <c r="E9" s="123">
        <v>10</v>
      </c>
      <c r="F9" s="123">
        <v>0.1</v>
      </c>
      <c r="G9" s="267">
        <v>635</v>
      </c>
    </row>
    <row r="10" spans="1:7" ht="12.75">
      <c r="A10" s="161" t="s">
        <v>162</v>
      </c>
      <c r="B10" s="160">
        <v>24234</v>
      </c>
      <c r="C10" s="160">
        <v>21744</v>
      </c>
      <c r="D10" s="160">
        <v>2569</v>
      </c>
      <c r="E10" s="13">
        <v>10.6</v>
      </c>
      <c r="F10" s="13">
        <v>0.1</v>
      </c>
      <c r="G10" s="269">
        <v>464</v>
      </c>
    </row>
    <row r="11" spans="1:7" ht="12.75">
      <c r="A11" s="161" t="s">
        <v>163</v>
      </c>
      <c r="B11" s="160">
        <v>7409</v>
      </c>
      <c r="C11" s="160">
        <v>5542</v>
      </c>
      <c r="D11" s="160">
        <v>593</v>
      </c>
      <c r="E11" s="13">
        <v>8</v>
      </c>
      <c r="F11" s="13">
        <v>0.1</v>
      </c>
      <c r="G11" s="269">
        <v>171</v>
      </c>
    </row>
    <row r="12" spans="1:7" ht="12.75">
      <c r="A12" s="268" t="s">
        <v>398</v>
      </c>
      <c r="B12" s="126">
        <v>8139</v>
      </c>
      <c r="C12" s="126">
        <v>2128</v>
      </c>
      <c r="D12" s="126">
        <v>1594</v>
      </c>
      <c r="E12" s="123">
        <v>19.6</v>
      </c>
      <c r="F12" s="123">
        <v>0.7</v>
      </c>
      <c r="G12" s="122">
        <v>220</v>
      </c>
    </row>
    <row r="13" spans="1:7" ht="12.75">
      <c r="A13" s="161" t="s">
        <v>162</v>
      </c>
      <c r="B13" s="160">
        <v>5519</v>
      </c>
      <c r="C13" s="160">
        <v>940</v>
      </c>
      <c r="D13" s="160">
        <v>759</v>
      </c>
      <c r="E13" s="13">
        <v>13.8</v>
      </c>
      <c r="F13" s="13">
        <v>0.8</v>
      </c>
      <c r="G13" s="269">
        <v>75</v>
      </c>
    </row>
    <row r="14" spans="1:7" ht="12.75">
      <c r="A14" s="161" t="s">
        <v>163</v>
      </c>
      <c r="B14" s="269">
        <v>2620</v>
      </c>
      <c r="C14" s="269">
        <v>1188</v>
      </c>
      <c r="D14" s="269">
        <v>835</v>
      </c>
      <c r="E14" s="13">
        <v>31.9</v>
      </c>
      <c r="F14" s="13">
        <v>0.7</v>
      </c>
      <c r="G14" s="269">
        <v>145</v>
      </c>
    </row>
    <row r="15" spans="1:7" ht="12.75">
      <c r="A15" s="27" t="s">
        <v>166</v>
      </c>
      <c r="B15" s="160">
        <v>158</v>
      </c>
      <c r="C15" s="160">
        <v>156</v>
      </c>
      <c r="D15" s="160">
        <v>144</v>
      </c>
      <c r="E15" s="13">
        <v>91.1</v>
      </c>
      <c r="F15" s="13">
        <v>0.9</v>
      </c>
      <c r="G15" s="160">
        <v>21</v>
      </c>
    </row>
    <row r="16" spans="1:7" ht="12.75">
      <c r="A16" s="270" t="s">
        <v>399</v>
      </c>
      <c r="B16" s="271">
        <v>147</v>
      </c>
      <c r="C16" s="271">
        <v>147</v>
      </c>
      <c r="D16" s="271">
        <v>135</v>
      </c>
      <c r="E16" s="272">
        <v>91.8</v>
      </c>
      <c r="F16" s="272">
        <v>0.9</v>
      </c>
      <c r="G16" s="271">
        <v>20</v>
      </c>
    </row>
    <row r="17" spans="1:7" ht="12.75">
      <c r="A17" s="273" t="s">
        <v>162</v>
      </c>
      <c r="B17" s="274">
        <v>147</v>
      </c>
      <c r="C17" s="274">
        <v>147</v>
      </c>
      <c r="D17" s="274">
        <v>135</v>
      </c>
      <c r="E17" s="33">
        <v>91.8</v>
      </c>
      <c r="F17" s="33">
        <v>0.9</v>
      </c>
      <c r="G17" s="274">
        <v>20</v>
      </c>
    </row>
    <row r="18" spans="1:7" ht="12.75">
      <c r="A18" s="270" t="s">
        <v>400</v>
      </c>
      <c r="B18" s="271">
        <v>11</v>
      </c>
      <c r="C18" s="271">
        <v>9</v>
      </c>
      <c r="D18" s="271">
        <v>9</v>
      </c>
      <c r="E18" s="272">
        <v>81.8</v>
      </c>
      <c r="F18" s="272">
        <v>1</v>
      </c>
      <c r="G18" s="271">
        <v>1</v>
      </c>
    </row>
    <row r="19" spans="1:7" ht="12.75">
      <c r="A19" s="273" t="s">
        <v>162</v>
      </c>
      <c r="B19" s="274">
        <v>11</v>
      </c>
      <c r="C19" s="274">
        <v>9</v>
      </c>
      <c r="D19" s="274">
        <v>9</v>
      </c>
      <c r="E19" s="33">
        <v>81.8</v>
      </c>
      <c r="F19" s="33">
        <v>1</v>
      </c>
      <c r="G19" s="274">
        <v>1</v>
      </c>
    </row>
    <row r="20" spans="1:7" ht="12.75">
      <c r="A20" s="27" t="s">
        <v>169</v>
      </c>
      <c r="B20" s="160">
        <v>3204</v>
      </c>
      <c r="C20" s="160">
        <v>2897</v>
      </c>
      <c r="D20" s="160">
        <v>635</v>
      </c>
      <c r="E20" s="13">
        <v>19.8</v>
      </c>
      <c r="F20" s="13">
        <v>0.2</v>
      </c>
      <c r="G20" s="160">
        <v>206</v>
      </c>
    </row>
    <row r="21" spans="1:7" ht="12.75">
      <c r="A21" s="270" t="s">
        <v>399</v>
      </c>
      <c r="B21" s="271">
        <v>3144</v>
      </c>
      <c r="C21" s="271">
        <v>2855</v>
      </c>
      <c r="D21" s="271">
        <v>593</v>
      </c>
      <c r="E21" s="272">
        <v>18.9</v>
      </c>
      <c r="F21" s="272">
        <v>0.2</v>
      </c>
      <c r="G21" s="271">
        <v>200</v>
      </c>
    </row>
    <row r="22" spans="1:7" ht="12.75">
      <c r="A22" s="273" t="s">
        <v>162</v>
      </c>
      <c r="B22" s="274">
        <v>1532</v>
      </c>
      <c r="C22" s="274">
        <v>1243</v>
      </c>
      <c r="D22" s="274">
        <v>422</v>
      </c>
      <c r="E22" s="33">
        <v>27.5</v>
      </c>
      <c r="F22" s="33">
        <v>0.3</v>
      </c>
      <c r="G22" s="274">
        <v>29</v>
      </c>
    </row>
    <row r="23" spans="1:7" ht="12.75">
      <c r="A23" s="273" t="s">
        <v>163</v>
      </c>
      <c r="B23" s="274">
        <v>1612</v>
      </c>
      <c r="C23" s="274">
        <v>1612</v>
      </c>
      <c r="D23" s="274">
        <v>171</v>
      </c>
      <c r="E23" s="33">
        <v>10.6</v>
      </c>
      <c r="F23" s="33">
        <v>0.1</v>
      </c>
      <c r="G23" s="274">
        <v>171</v>
      </c>
    </row>
    <row r="24" spans="1:7" ht="12.75">
      <c r="A24" s="270" t="s">
        <v>400</v>
      </c>
      <c r="B24" s="271">
        <v>60</v>
      </c>
      <c r="C24" s="271">
        <v>42</v>
      </c>
      <c r="D24" s="271">
        <v>42</v>
      </c>
      <c r="E24" s="272">
        <v>70</v>
      </c>
      <c r="F24" s="272">
        <v>1</v>
      </c>
      <c r="G24" s="271">
        <v>6</v>
      </c>
    </row>
    <row r="25" spans="1:7" ht="12.75">
      <c r="A25" s="273" t="s">
        <v>162</v>
      </c>
      <c r="B25" s="274">
        <v>60</v>
      </c>
      <c r="C25" s="274">
        <v>42</v>
      </c>
      <c r="D25" s="274">
        <v>42</v>
      </c>
      <c r="E25" s="33">
        <v>70</v>
      </c>
      <c r="F25" s="33">
        <v>1</v>
      </c>
      <c r="G25" s="274">
        <v>6</v>
      </c>
    </row>
    <row r="26" spans="1:7" ht="12.75">
      <c r="A26" s="27" t="s">
        <v>170</v>
      </c>
      <c r="B26" s="160">
        <v>2478</v>
      </c>
      <c r="C26" s="160">
        <v>1862</v>
      </c>
      <c r="D26" s="160">
        <v>326</v>
      </c>
      <c r="E26" s="13">
        <v>13.2</v>
      </c>
      <c r="F26" s="13">
        <v>0.2</v>
      </c>
      <c r="G26" s="160">
        <v>123</v>
      </c>
    </row>
    <row r="27" spans="1:7" ht="12.75">
      <c r="A27" s="270" t="s">
        <v>399</v>
      </c>
      <c r="B27" s="271">
        <v>2259</v>
      </c>
      <c r="C27" s="271">
        <v>1833</v>
      </c>
      <c r="D27" s="271">
        <v>326</v>
      </c>
      <c r="E27" s="272">
        <v>14.4</v>
      </c>
      <c r="F27" s="272">
        <v>0.2</v>
      </c>
      <c r="G27" s="271">
        <v>123</v>
      </c>
    </row>
    <row r="28" spans="1:7" ht="12.75">
      <c r="A28" s="273" t="s">
        <v>162</v>
      </c>
      <c r="B28" s="274">
        <v>1202</v>
      </c>
      <c r="C28" s="274">
        <v>831</v>
      </c>
      <c r="D28" s="274">
        <v>326</v>
      </c>
      <c r="E28" s="33">
        <v>27.1</v>
      </c>
      <c r="F28" s="33">
        <v>0.4</v>
      </c>
      <c r="G28" s="274">
        <v>123</v>
      </c>
    </row>
    <row r="29" spans="1:7" ht="12.75">
      <c r="A29" s="273" t="s">
        <v>163</v>
      </c>
      <c r="B29" s="274">
        <v>1057</v>
      </c>
      <c r="C29" s="274">
        <v>1002</v>
      </c>
      <c r="D29" s="274">
        <v>0</v>
      </c>
      <c r="E29" s="33">
        <v>0</v>
      </c>
      <c r="F29" s="33">
        <v>0</v>
      </c>
      <c r="G29" s="274">
        <v>0</v>
      </c>
    </row>
    <row r="30" spans="1:7" ht="12.75">
      <c r="A30" s="270" t="s">
        <v>400</v>
      </c>
      <c r="B30" s="271">
        <v>219</v>
      </c>
      <c r="C30" s="271">
        <v>29</v>
      </c>
      <c r="D30" s="271">
        <v>0</v>
      </c>
      <c r="E30" s="272">
        <v>0</v>
      </c>
      <c r="F30" s="272">
        <v>0</v>
      </c>
      <c r="G30" s="271">
        <v>0</v>
      </c>
    </row>
    <row r="31" spans="1:7" ht="12.75">
      <c r="A31" s="273" t="s">
        <v>162</v>
      </c>
      <c r="B31" s="274">
        <v>39</v>
      </c>
      <c r="C31" s="274">
        <v>29</v>
      </c>
      <c r="D31" s="274">
        <v>0</v>
      </c>
      <c r="E31" s="33">
        <v>0</v>
      </c>
      <c r="F31" s="33">
        <v>0</v>
      </c>
      <c r="G31" s="274">
        <v>0</v>
      </c>
    </row>
    <row r="32" spans="1:7" ht="12.75">
      <c r="A32" s="273" t="s">
        <v>163</v>
      </c>
      <c r="B32" s="274">
        <v>180</v>
      </c>
      <c r="C32" s="274">
        <v>0</v>
      </c>
      <c r="D32" s="274">
        <v>0</v>
      </c>
      <c r="E32" s="33">
        <v>0</v>
      </c>
      <c r="F32" s="33" t="s">
        <v>19</v>
      </c>
      <c r="G32" s="274">
        <v>0</v>
      </c>
    </row>
    <row r="33" spans="1:7" ht="12.75">
      <c r="A33" s="27" t="s">
        <v>171</v>
      </c>
      <c r="B33" s="160">
        <v>2944</v>
      </c>
      <c r="C33" s="160">
        <v>1056</v>
      </c>
      <c r="D33" s="160">
        <v>297</v>
      </c>
      <c r="E33" s="13">
        <v>10.1</v>
      </c>
      <c r="F33" s="13">
        <v>0.3</v>
      </c>
      <c r="G33" s="160">
        <v>10</v>
      </c>
    </row>
    <row r="34" spans="1:7" ht="12.75">
      <c r="A34" s="270" t="s">
        <v>399</v>
      </c>
      <c r="B34" s="271">
        <v>2422</v>
      </c>
      <c r="C34" s="271">
        <v>1016</v>
      </c>
      <c r="D34" s="271">
        <v>262</v>
      </c>
      <c r="E34" s="272">
        <v>10.8</v>
      </c>
      <c r="F34" s="272">
        <v>0.3</v>
      </c>
      <c r="G34" s="271">
        <v>2</v>
      </c>
    </row>
    <row r="35" spans="1:7" ht="12.75">
      <c r="A35" s="273" t="s">
        <v>162</v>
      </c>
      <c r="B35" s="274">
        <v>513</v>
      </c>
      <c r="C35" s="274">
        <v>456</v>
      </c>
      <c r="D35" s="274">
        <v>262</v>
      </c>
      <c r="E35" s="33">
        <v>51.1</v>
      </c>
      <c r="F35" s="33">
        <v>0.6</v>
      </c>
      <c r="G35" s="274">
        <v>2</v>
      </c>
    </row>
    <row r="36" spans="1:7" ht="12.75">
      <c r="A36" s="273" t="s">
        <v>163</v>
      </c>
      <c r="B36" s="274">
        <v>1909</v>
      </c>
      <c r="C36" s="274">
        <v>560</v>
      </c>
      <c r="D36" s="274">
        <v>0</v>
      </c>
      <c r="E36" s="33">
        <v>0</v>
      </c>
      <c r="F36" s="33">
        <v>0</v>
      </c>
      <c r="G36" s="274">
        <v>0</v>
      </c>
    </row>
    <row r="37" spans="1:7" ht="12.75">
      <c r="A37" s="270" t="s">
        <v>400</v>
      </c>
      <c r="B37" s="271">
        <v>522</v>
      </c>
      <c r="C37" s="271">
        <v>40</v>
      </c>
      <c r="D37" s="271">
        <v>35</v>
      </c>
      <c r="E37" s="272">
        <v>6.7</v>
      </c>
      <c r="F37" s="272">
        <v>0.9</v>
      </c>
      <c r="G37" s="271">
        <v>8</v>
      </c>
    </row>
    <row r="38" spans="1:7" ht="12.75">
      <c r="A38" s="273" t="s">
        <v>162</v>
      </c>
      <c r="B38" s="274">
        <v>45</v>
      </c>
      <c r="C38" s="274">
        <v>40</v>
      </c>
      <c r="D38" s="274">
        <v>35</v>
      </c>
      <c r="E38" s="33">
        <v>77.8</v>
      </c>
      <c r="F38" s="33">
        <v>0.9</v>
      </c>
      <c r="G38" s="274">
        <v>8</v>
      </c>
    </row>
    <row r="39" spans="1:7" ht="12.75">
      <c r="A39" s="273" t="s">
        <v>163</v>
      </c>
      <c r="B39" s="274">
        <v>477</v>
      </c>
      <c r="C39" s="274">
        <v>0</v>
      </c>
      <c r="D39" s="274">
        <v>0</v>
      </c>
      <c r="E39" s="33">
        <v>0</v>
      </c>
      <c r="F39" s="33" t="s">
        <v>19</v>
      </c>
      <c r="G39" s="274">
        <v>0</v>
      </c>
    </row>
    <row r="40" spans="1:7" ht="12.75">
      <c r="A40" s="14" t="s">
        <v>172</v>
      </c>
      <c r="B40" s="160">
        <v>1822</v>
      </c>
      <c r="C40" s="160">
        <v>1697</v>
      </c>
      <c r="D40" s="160">
        <v>745</v>
      </c>
      <c r="E40" s="13">
        <v>40.9</v>
      </c>
      <c r="F40" s="13">
        <v>0.4</v>
      </c>
      <c r="G40" s="160">
        <v>66</v>
      </c>
    </row>
    <row r="41" spans="1:7" ht="12.75">
      <c r="A41" s="270" t="s">
        <v>399</v>
      </c>
      <c r="B41" s="271">
        <v>1327</v>
      </c>
      <c r="C41" s="271">
        <v>1224</v>
      </c>
      <c r="D41" s="271">
        <v>319</v>
      </c>
      <c r="E41" s="272">
        <v>24</v>
      </c>
      <c r="F41" s="272">
        <v>0.3</v>
      </c>
      <c r="G41" s="271">
        <v>59</v>
      </c>
    </row>
    <row r="42" spans="1:7" ht="12.75">
      <c r="A42" s="273" t="s">
        <v>162</v>
      </c>
      <c r="B42" s="274">
        <v>1327</v>
      </c>
      <c r="C42" s="274">
        <v>1224</v>
      </c>
      <c r="D42" s="274">
        <v>319</v>
      </c>
      <c r="E42" s="33">
        <v>24</v>
      </c>
      <c r="F42" s="33">
        <v>0.3</v>
      </c>
      <c r="G42" s="274">
        <v>59</v>
      </c>
    </row>
    <row r="43" spans="1:7" ht="12.75">
      <c r="A43" s="270" t="s">
        <v>400</v>
      </c>
      <c r="B43" s="271">
        <v>495</v>
      </c>
      <c r="C43" s="271">
        <v>473</v>
      </c>
      <c r="D43" s="271">
        <v>426</v>
      </c>
      <c r="E43" s="272">
        <v>86.1</v>
      </c>
      <c r="F43" s="272">
        <v>0.9</v>
      </c>
      <c r="G43" s="271">
        <v>7</v>
      </c>
    </row>
    <row r="44" spans="1:7" ht="12.75">
      <c r="A44" s="273" t="s">
        <v>162</v>
      </c>
      <c r="B44" s="274">
        <v>495</v>
      </c>
      <c r="C44" s="274">
        <v>473</v>
      </c>
      <c r="D44" s="274">
        <v>426</v>
      </c>
      <c r="E44" s="33">
        <v>86.1</v>
      </c>
      <c r="F44" s="33">
        <v>0.9</v>
      </c>
      <c r="G44" s="274">
        <v>7</v>
      </c>
    </row>
    <row r="45" spans="1:7" ht="12.75">
      <c r="A45" s="27" t="s">
        <v>173</v>
      </c>
      <c r="B45" s="160">
        <v>20231</v>
      </c>
      <c r="C45" s="160">
        <v>15554</v>
      </c>
      <c r="D45" s="160">
        <v>388</v>
      </c>
      <c r="E45" s="13">
        <v>1.9</v>
      </c>
      <c r="F45" s="13">
        <v>0</v>
      </c>
      <c r="G45" s="160">
        <v>69</v>
      </c>
    </row>
    <row r="46" spans="1:7" ht="12.75">
      <c r="A46" s="270" t="s">
        <v>399</v>
      </c>
      <c r="B46" s="271">
        <v>15652</v>
      </c>
      <c r="C46" s="271">
        <v>15393</v>
      </c>
      <c r="D46" s="271">
        <v>267</v>
      </c>
      <c r="E46" s="272">
        <v>1.7</v>
      </c>
      <c r="F46" s="272">
        <v>0</v>
      </c>
      <c r="G46" s="271">
        <v>62</v>
      </c>
    </row>
    <row r="47" spans="1:7" ht="12.75">
      <c r="A47" s="273" t="s">
        <v>162</v>
      </c>
      <c r="B47" s="274">
        <v>14120</v>
      </c>
      <c r="C47" s="274">
        <v>14120</v>
      </c>
      <c r="D47" s="274">
        <v>267</v>
      </c>
      <c r="E47" s="33">
        <v>1.9</v>
      </c>
      <c r="F47" s="33">
        <v>0</v>
      </c>
      <c r="G47" s="274">
        <v>62</v>
      </c>
    </row>
    <row r="48" spans="1:7" ht="12.75">
      <c r="A48" s="273" t="s">
        <v>163</v>
      </c>
      <c r="B48" s="274">
        <v>1532</v>
      </c>
      <c r="C48" s="274">
        <v>1273</v>
      </c>
      <c r="D48" s="274">
        <v>0</v>
      </c>
      <c r="E48" s="33">
        <v>0</v>
      </c>
      <c r="F48" s="33">
        <v>0</v>
      </c>
      <c r="G48" s="274">
        <v>0</v>
      </c>
    </row>
    <row r="49" spans="1:7" ht="12.75">
      <c r="A49" s="270" t="s">
        <v>400</v>
      </c>
      <c r="B49" s="271">
        <v>4579</v>
      </c>
      <c r="C49" s="271">
        <v>161</v>
      </c>
      <c r="D49" s="271">
        <v>121</v>
      </c>
      <c r="E49" s="272">
        <v>2.6</v>
      </c>
      <c r="F49" s="272">
        <v>0.8</v>
      </c>
      <c r="G49" s="271">
        <v>7</v>
      </c>
    </row>
    <row r="50" spans="1:7" ht="12.75">
      <c r="A50" s="273" t="s">
        <v>162</v>
      </c>
      <c r="B50" s="274">
        <v>4475</v>
      </c>
      <c r="C50" s="274">
        <v>57</v>
      </c>
      <c r="D50" s="274">
        <v>24</v>
      </c>
      <c r="E50" s="33">
        <v>0.5</v>
      </c>
      <c r="F50" s="33">
        <v>0.4</v>
      </c>
      <c r="G50" s="274">
        <v>0</v>
      </c>
    </row>
    <row r="51" spans="1:7" ht="12.75">
      <c r="A51" s="273" t="s">
        <v>163</v>
      </c>
      <c r="B51" s="274">
        <v>104</v>
      </c>
      <c r="C51" s="274">
        <v>104</v>
      </c>
      <c r="D51" s="274">
        <v>97</v>
      </c>
      <c r="E51" s="33">
        <v>93.3</v>
      </c>
      <c r="F51" s="33">
        <v>0.9</v>
      </c>
      <c r="G51" s="274">
        <v>7</v>
      </c>
    </row>
    <row r="52" spans="1:7" ht="12.75">
      <c r="A52" s="27" t="s">
        <v>174</v>
      </c>
      <c r="B52" s="160">
        <v>1222</v>
      </c>
      <c r="C52" s="160">
        <v>770</v>
      </c>
      <c r="D52" s="160">
        <v>891</v>
      </c>
      <c r="E52" s="13">
        <v>72.9</v>
      </c>
      <c r="F52" s="13">
        <v>1.2</v>
      </c>
      <c r="G52" s="160">
        <v>93</v>
      </c>
    </row>
    <row r="53" spans="1:7" ht="12.75">
      <c r="A53" s="270" t="s">
        <v>399</v>
      </c>
      <c r="B53" s="271">
        <v>222</v>
      </c>
      <c r="C53" s="271">
        <v>222</v>
      </c>
      <c r="D53" s="271">
        <v>422</v>
      </c>
      <c r="E53" s="272">
        <v>190.1</v>
      </c>
      <c r="F53" s="272">
        <v>1.9</v>
      </c>
      <c r="G53" s="271">
        <v>0</v>
      </c>
    </row>
    <row r="54" spans="1:7" ht="12.75">
      <c r="A54" s="273" t="s">
        <v>163</v>
      </c>
      <c r="B54" s="274">
        <v>222</v>
      </c>
      <c r="C54" s="274">
        <v>222</v>
      </c>
      <c r="D54" s="274">
        <v>422</v>
      </c>
      <c r="E54" s="33">
        <v>190.1</v>
      </c>
      <c r="F54" s="33">
        <v>1.9</v>
      </c>
      <c r="G54" s="274">
        <v>0</v>
      </c>
    </row>
    <row r="55" spans="1:7" ht="12.75">
      <c r="A55" s="270" t="s">
        <v>400</v>
      </c>
      <c r="B55" s="271">
        <v>1000</v>
      </c>
      <c r="C55" s="271">
        <v>548</v>
      </c>
      <c r="D55" s="271">
        <v>469</v>
      </c>
      <c r="E55" s="272">
        <v>46.9</v>
      </c>
      <c r="F55" s="272">
        <v>0.9</v>
      </c>
      <c r="G55" s="271">
        <v>93</v>
      </c>
    </row>
    <row r="56" spans="1:7" ht="12.75">
      <c r="A56" s="273" t="s">
        <v>163</v>
      </c>
      <c r="B56" s="274">
        <v>1000</v>
      </c>
      <c r="C56" s="274">
        <v>548</v>
      </c>
      <c r="D56" s="274">
        <v>469</v>
      </c>
      <c r="E56" s="33">
        <v>46.9</v>
      </c>
      <c r="F56" s="33">
        <v>0.9</v>
      </c>
      <c r="G56" s="274">
        <v>93</v>
      </c>
    </row>
    <row r="57" spans="1:7" ht="12.75">
      <c r="A57" s="27" t="s">
        <v>175</v>
      </c>
      <c r="B57" s="160">
        <v>1900</v>
      </c>
      <c r="C57" s="160">
        <v>1226</v>
      </c>
      <c r="D57" s="160">
        <v>143</v>
      </c>
      <c r="E57" s="13">
        <v>7.5</v>
      </c>
      <c r="F57" s="13">
        <v>0.1</v>
      </c>
      <c r="G57" s="160">
        <v>39</v>
      </c>
    </row>
    <row r="58" spans="1:7" ht="12.75">
      <c r="A58" s="270" t="s">
        <v>399</v>
      </c>
      <c r="B58" s="271">
        <v>1605</v>
      </c>
      <c r="C58" s="271">
        <v>1026</v>
      </c>
      <c r="D58" s="271">
        <v>0</v>
      </c>
      <c r="E58" s="272">
        <v>0</v>
      </c>
      <c r="F58" s="272">
        <v>0</v>
      </c>
      <c r="G58" s="271">
        <v>0</v>
      </c>
    </row>
    <row r="59" spans="1:7" ht="12.75">
      <c r="A59" s="273" t="s">
        <v>162</v>
      </c>
      <c r="B59" s="274">
        <v>1131</v>
      </c>
      <c r="C59" s="274">
        <v>730</v>
      </c>
      <c r="D59" s="274">
        <v>0</v>
      </c>
      <c r="E59" s="33">
        <v>0</v>
      </c>
      <c r="F59" s="33">
        <v>0</v>
      </c>
      <c r="G59" s="274">
        <v>0</v>
      </c>
    </row>
    <row r="60" spans="1:7" ht="12.75">
      <c r="A60" s="273" t="s">
        <v>163</v>
      </c>
      <c r="B60" s="274">
        <v>474</v>
      </c>
      <c r="C60" s="274">
        <v>296</v>
      </c>
      <c r="D60" s="274">
        <v>0</v>
      </c>
      <c r="E60" s="33">
        <v>0</v>
      </c>
      <c r="F60" s="33">
        <v>0</v>
      </c>
      <c r="G60" s="274">
        <v>0</v>
      </c>
    </row>
    <row r="61" spans="1:7" ht="12.75">
      <c r="A61" s="270" t="s">
        <v>400</v>
      </c>
      <c r="B61" s="271">
        <v>295</v>
      </c>
      <c r="C61" s="271">
        <v>200</v>
      </c>
      <c r="D61" s="271">
        <v>143</v>
      </c>
      <c r="E61" s="272">
        <v>48.5</v>
      </c>
      <c r="F61" s="272">
        <v>0.7</v>
      </c>
      <c r="G61" s="271">
        <v>39</v>
      </c>
    </row>
    <row r="62" spans="1:7" ht="12.75">
      <c r="A62" s="273" t="s">
        <v>162</v>
      </c>
      <c r="B62" s="274">
        <v>186</v>
      </c>
      <c r="C62" s="274">
        <v>124</v>
      </c>
      <c r="D62" s="274">
        <v>109</v>
      </c>
      <c r="E62" s="33">
        <v>58.6</v>
      </c>
      <c r="F62" s="33">
        <v>0.9</v>
      </c>
      <c r="G62" s="274">
        <v>32</v>
      </c>
    </row>
    <row r="63" spans="1:7" ht="12.75">
      <c r="A63" s="273" t="s">
        <v>163</v>
      </c>
      <c r="B63" s="274">
        <v>109</v>
      </c>
      <c r="C63" s="274">
        <v>76</v>
      </c>
      <c r="D63" s="274">
        <v>34</v>
      </c>
      <c r="E63" s="33">
        <v>31.2</v>
      </c>
      <c r="F63" s="33">
        <v>0.4</v>
      </c>
      <c r="G63" s="274">
        <v>7</v>
      </c>
    </row>
    <row r="64" spans="1:7" ht="12.75">
      <c r="A64" s="27" t="s">
        <v>401</v>
      </c>
      <c r="B64" s="160">
        <v>1064</v>
      </c>
      <c r="C64" s="160">
        <v>918</v>
      </c>
      <c r="D64" s="160">
        <v>312</v>
      </c>
      <c r="E64" s="13">
        <v>29.3</v>
      </c>
      <c r="F64" s="13">
        <v>0.3</v>
      </c>
      <c r="G64" s="160">
        <v>80</v>
      </c>
    </row>
    <row r="65" spans="1:7" ht="12.75">
      <c r="A65" s="270" t="s">
        <v>399</v>
      </c>
      <c r="B65" s="271">
        <v>683</v>
      </c>
      <c r="C65" s="271">
        <v>635</v>
      </c>
      <c r="D65" s="271">
        <v>54</v>
      </c>
      <c r="E65" s="272">
        <v>7.9</v>
      </c>
      <c r="F65" s="272">
        <v>0.1</v>
      </c>
      <c r="G65" s="271">
        <v>40</v>
      </c>
    </row>
    <row r="66" spans="1:7" ht="12.75">
      <c r="A66" s="273" t="s">
        <v>162</v>
      </c>
      <c r="B66" s="274">
        <v>186</v>
      </c>
      <c r="C66" s="274">
        <v>138</v>
      </c>
      <c r="D66" s="274">
        <v>54</v>
      </c>
      <c r="E66" s="33">
        <v>29</v>
      </c>
      <c r="F66" s="33">
        <v>0.4</v>
      </c>
      <c r="G66" s="274">
        <v>40</v>
      </c>
    </row>
    <row r="67" spans="1:7" ht="12.75">
      <c r="A67" s="273" t="s">
        <v>163</v>
      </c>
      <c r="B67" s="274">
        <v>497</v>
      </c>
      <c r="C67" s="274">
        <v>497</v>
      </c>
      <c r="D67" s="274">
        <v>0</v>
      </c>
      <c r="E67" s="33">
        <v>0</v>
      </c>
      <c r="F67" s="33">
        <v>0</v>
      </c>
      <c r="G67" s="274">
        <v>0</v>
      </c>
    </row>
    <row r="68" spans="1:7" ht="12.75">
      <c r="A68" s="270" t="s">
        <v>400</v>
      </c>
      <c r="B68" s="271">
        <v>381</v>
      </c>
      <c r="C68" s="271">
        <v>283</v>
      </c>
      <c r="D68" s="271">
        <v>258</v>
      </c>
      <c r="E68" s="272">
        <v>67.7</v>
      </c>
      <c r="F68" s="272">
        <v>0.9</v>
      </c>
      <c r="G68" s="271">
        <v>40</v>
      </c>
    </row>
    <row r="69" spans="1:7" ht="12.75">
      <c r="A69" s="273" t="s">
        <v>162</v>
      </c>
      <c r="B69" s="274">
        <v>31</v>
      </c>
      <c r="C69" s="274">
        <v>23</v>
      </c>
      <c r="D69" s="274">
        <v>23</v>
      </c>
      <c r="E69" s="33">
        <v>74.2</v>
      </c>
      <c r="F69" s="33">
        <v>1</v>
      </c>
      <c r="G69" s="274">
        <v>2</v>
      </c>
    </row>
    <row r="70" spans="1:7" ht="12.75">
      <c r="A70" s="273" t="s">
        <v>163</v>
      </c>
      <c r="B70" s="274">
        <v>350</v>
      </c>
      <c r="C70" s="274">
        <v>260</v>
      </c>
      <c r="D70" s="274">
        <v>235</v>
      </c>
      <c r="E70" s="33">
        <v>67.1</v>
      </c>
      <c r="F70" s="33">
        <v>0.9</v>
      </c>
      <c r="G70" s="274">
        <v>38</v>
      </c>
    </row>
    <row r="71" spans="1:7" ht="24">
      <c r="A71" s="14" t="s">
        <v>402</v>
      </c>
      <c r="B71" s="160">
        <v>1446</v>
      </c>
      <c r="C71" s="160">
        <v>719</v>
      </c>
      <c r="D71" s="160">
        <v>289</v>
      </c>
      <c r="E71" s="13">
        <v>20</v>
      </c>
      <c r="F71" s="13">
        <v>0.4</v>
      </c>
      <c r="G71" s="160">
        <v>55</v>
      </c>
    </row>
    <row r="72" spans="1:7" ht="12.75">
      <c r="A72" s="270" t="s">
        <v>399</v>
      </c>
      <c r="B72" s="271">
        <v>997</v>
      </c>
      <c r="C72" s="271">
        <v>470</v>
      </c>
      <c r="D72" s="271">
        <v>289</v>
      </c>
      <c r="E72" s="272">
        <v>29</v>
      </c>
      <c r="F72" s="272">
        <v>0.6</v>
      </c>
      <c r="G72" s="271">
        <v>55</v>
      </c>
    </row>
    <row r="73" spans="1:7" ht="12.75">
      <c r="A73" s="273" t="s">
        <v>162</v>
      </c>
      <c r="B73" s="274">
        <v>891</v>
      </c>
      <c r="C73" s="274">
        <v>390</v>
      </c>
      <c r="D73" s="274">
        <v>289</v>
      </c>
      <c r="E73" s="33">
        <v>32.4</v>
      </c>
      <c r="F73" s="33">
        <v>0.7</v>
      </c>
      <c r="G73" s="274">
        <v>55</v>
      </c>
    </row>
    <row r="74" spans="1:7" ht="12.75">
      <c r="A74" s="275" t="s">
        <v>163</v>
      </c>
      <c r="B74" s="274">
        <v>106</v>
      </c>
      <c r="C74" s="274">
        <v>80</v>
      </c>
      <c r="D74" s="274">
        <v>0</v>
      </c>
      <c r="E74" s="33">
        <v>0</v>
      </c>
      <c r="F74" s="33">
        <v>0</v>
      </c>
      <c r="G74" s="274">
        <v>0</v>
      </c>
    </row>
    <row r="75" spans="1:7" ht="12.75">
      <c r="A75" s="270" t="s">
        <v>400</v>
      </c>
      <c r="B75" s="271">
        <v>449</v>
      </c>
      <c r="C75" s="271">
        <v>249</v>
      </c>
      <c r="D75" s="271">
        <v>0</v>
      </c>
      <c r="E75" s="272">
        <v>0</v>
      </c>
      <c r="F75" s="272">
        <v>0</v>
      </c>
      <c r="G75" s="271">
        <v>0</v>
      </c>
    </row>
    <row r="76" spans="1:7" ht="12.75">
      <c r="A76" s="273" t="s">
        <v>162</v>
      </c>
      <c r="B76" s="274">
        <v>49</v>
      </c>
      <c r="C76" s="274">
        <v>49</v>
      </c>
      <c r="D76" s="274">
        <v>0</v>
      </c>
      <c r="E76" s="33">
        <v>0</v>
      </c>
      <c r="F76" s="33">
        <v>0</v>
      </c>
      <c r="G76" s="274">
        <v>0</v>
      </c>
    </row>
    <row r="77" spans="1:7" ht="12.75">
      <c r="A77" s="273" t="s">
        <v>163</v>
      </c>
      <c r="B77" s="274">
        <v>400</v>
      </c>
      <c r="C77" s="274">
        <v>200</v>
      </c>
      <c r="D77" s="274">
        <v>0</v>
      </c>
      <c r="E77" s="33">
        <v>0</v>
      </c>
      <c r="F77" s="33">
        <v>0</v>
      </c>
      <c r="G77" s="274">
        <v>0</v>
      </c>
    </row>
    <row r="78" spans="1:7" ht="36">
      <c r="A78" s="276" t="s">
        <v>189</v>
      </c>
      <c r="B78" s="160">
        <v>1485</v>
      </c>
      <c r="C78" s="160">
        <v>1041</v>
      </c>
      <c r="D78" s="160">
        <v>419</v>
      </c>
      <c r="E78" s="13">
        <v>28.2</v>
      </c>
      <c r="F78" s="13">
        <v>0.4</v>
      </c>
      <c r="G78" s="160">
        <v>93</v>
      </c>
    </row>
    <row r="79" spans="1:7" ht="12.75">
      <c r="A79" s="270" t="s">
        <v>399</v>
      </c>
      <c r="B79" s="271">
        <v>1357</v>
      </c>
      <c r="C79" s="271">
        <v>947</v>
      </c>
      <c r="D79" s="271">
        <v>328</v>
      </c>
      <c r="E79" s="272">
        <v>24.2</v>
      </c>
      <c r="F79" s="272">
        <v>0.3</v>
      </c>
      <c r="G79" s="271">
        <v>74</v>
      </c>
    </row>
    <row r="80" spans="1:7" ht="12.75">
      <c r="A80" s="273" t="s">
        <v>162</v>
      </c>
      <c r="B80" s="274">
        <v>1357</v>
      </c>
      <c r="C80" s="274">
        <v>947</v>
      </c>
      <c r="D80" s="274">
        <v>328</v>
      </c>
      <c r="E80" s="33">
        <v>24.2</v>
      </c>
      <c r="F80" s="33">
        <v>0.3</v>
      </c>
      <c r="G80" s="274">
        <v>74</v>
      </c>
    </row>
    <row r="81" spans="1:7" ht="12.75">
      <c r="A81" s="270" t="s">
        <v>400</v>
      </c>
      <c r="B81" s="271">
        <v>128</v>
      </c>
      <c r="C81" s="271">
        <v>94</v>
      </c>
      <c r="D81" s="271">
        <v>91</v>
      </c>
      <c r="E81" s="272">
        <v>71.1</v>
      </c>
      <c r="F81" s="272">
        <v>1</v>
      </c>
      <c r="G81" s="271">
        <v>19</v>
      </c>
    </row>
    <row r="82" spans="1:7" ht="12.75">
      <c r="A82" s="273" t="s">
        <v>162</v>
      </c>
      <c r="B82" s="274">
        <v>128</v>
      </c>
      <c r="C82" s="274">
        <v>94</v>
      </c>
      <c r="D82" s="274">
        <v>91</v>
      </c>
      <c r="E82" s="33">
        <v>71.1</v>
      </c>
      <c r="F82" s="33">
        <v>1</v>
      </c>
      <c r="G82" s="274">
        <v>19</v>
      </c>
    </row>
    <row r="83" spans="1:7" ht="36">
      <c r="A83" s="276" t="s">
        <v>190</v>
      </c>
      <c r="B83" s="160">
        <v>1828</v>
      </c>
      <c r="C83" s="160">
        <v>1518</v>
      </c>
      <c r="D83" s="160">
        <v>167</v>
      </c>
      <c r="E83" s="13">
        <v>9.1</v>
      </c>
      <c r="F83" s="13">
        <v>0.1</v>
      </c>
      <c r="G83" s="160">
        <v>0</v>
      </c>
    </row>
    <row r="84" spans="1:7" ht="12.75">
      <c r="A84" s="270" t="s">
        <v>399</v>
      </c>
      <c r="B84" s="271">
        <v>1828</v>
      </c>
      <c r="C84" s="271">
        <v>1518</v>
      </c>
      <c r="D84" s="271">
        <v>167</v>
      </c>
      <c r="E84" s="272">
        <v>9.1</v>
      </c>
      <c r="F84" s="272">
        <v>0.1</v>
      </c>
      <c r="G84" s="271">
        <v>0</v>
      </c>
    </row>
    <row r="85" spans="1:7" ht="12.75">
      <c r="A85" s="273" t="s">
        <v>162</v>
      </c>
      <c r="B85" s="274">
        <v>1828</v>
      </c>
      <c r="C85" s="274">
        <v>1518</v>
      </c>
      <c r="D85" s="274">
        <v>167</v>
      </c>
      <c r="E85" s="33">
        <v>9.1</v>
      </c>
      <c r="F85" s="33">
        <v>0.1</v>
      </c>
      <c r="G85" s="274">
        <v>0</v>
      </c>
    </row>
    <row r="86" spans="1:7" ht="38.25">
      <c r="A86" s="266" t="s">
        <v>403</v>
      </c>
      <c r="B86" s="126">
        <v>7654</v>
      </c>
      <c r="C86" s="126">
        <v>4063</v>
      </c>
      <c r="D86" s="126">
        <v>1668</v>
      </c>
      <c r="E86" s="123">
        <v>21.8</v>
      </c>
      <c r="F86" s="123">
        <v>0.4</v>
      </c>
      <c r="G86" s="126">
        <v>500</v>
      </c>
    </row>
    <row r="87" spans="1:7" ht="12.75">
      <c r="A87" s="268" t="s">
        <v>326</v>
      </c>
      <c r="B87" s="277">
        <v>3371</v>
      </c>
      <c r="C87" s="277">
        <v>2758</v>
      </c>
      <c r="D87" s="277">
        <v>1014</v>
      </c>
      <c r="E87" s="123">
        <v>30.1</v>
      </c>
      <c r="F87" s="123">
        <v>0.4</v>
      </c>
      <c r="G87" s="277">
        <v>317</v>
      </c>
    </row>
    <row r="88" spans="1:7" ht="12.75">
      <c r="A88" s="161" t="s">
        <v>163</v>
      </c>
      <c r="B88" s="160">
        <v>3371</v>
      </c>
      <c r="C88" s="27">
        <v>2758</v>
      </c>
      <c r="D88" s="27">
        <v>1014</v>
      </c>
      <c r="E88" s="13">
        <v>30.1</v>
      </c>
      <c r="F88" s="13">
        <v>0.4</v>
      </c>
      <c r="G88" s="27">
        <v>317</v>
      </c>
    </row>
    <row r="89" spans="1:7" ht="12.75">
      <c r="A89" s="268" t="s">
        <v>404</v>
      </c>
      <c r="B89" s="126">
        <v>4283</v>
      </c>
      <c r="C89" s="126">
        <v>1305</v>
      </c>
      <c r="D89" s="126">
        <v>654</v>
      </c>
      <c r="E89" s="123">
        <v>15.3</v>
      </c>
      <c r="F89" s="123">
        <v>0.5</v>
      </c>
      <c r="G89" s="126">
        <v>183</v>
      </c>
    </row>
    <row r="90" spans="1:7" ht="12.75">
      <c r="A90" s="161" t="s">
        <v>163</v>
      </c>
      <c r="B90" s="160">
        <v>4283</v>
      </c>
      <c r="C90" s="27">
        <v>1305</v>
      </c>
      <c r="D90" s="27">
        <v>654</v>
      </c>
      <c r="E90" s="13">
        <v>15.3</v>
      </c>
      <c r="F90" s="13">
        <v>0.5</v>
      </c>
      <c r="G90" s="27">
        <v>183</v>
      </c>
    </row>
    <row r="91" spans="1:7" ht="12.75">
      <c r="A91" s="276" t="s">
        <v>174</v>
      </c>
      <c r="B91" s="160">
        <v>7654</v>
      </c>
      <c r="C91" s="160">
        <v>4063</v>
      </c>
      <c r="D91" s="160">
        <v>1668</v>
      </c>
      <c r="E91" s="13">
        <v>21.8</v>
      </c>
      <c r="F91" s="13">
        <v>0.4</v>
      </c>
      <c r="G91" s="160">
        <v>500</v>
      </c>
    </row>
    <row r="92" spans="1:7" ht="12.75">
      <c r="A92" s="270" t="s">
        <v>399</v>
      </c>
      <c r="B92" s="271">
        <v>3371</v>
      </c>
      <c r="C92" s="271">
        <v>2758</v>
      </c>
      <c r="D92" s="271">
        <v>1014</v>
      </c>
      <c r="E92" s="272">
        <v>30.1</v>
      </c>
      <c r="F92" s="272">
        <v>0.4</v>
      </c>
      <c r="G92" s="271">
        <v>317</v>
      </c>
    </row>
    <row r="93" spans="1:7" ht="12.75">
      <c r="A93" s="273" t="s">
        <v>163</v>
      </c>
      <c r="B93" s="274">
        <v>3371</v>
      </c>
      <c r="C93" s="274">
        <v>2758</v>
      </c>
      <c r="D93" s="274">
        <v>1014</v>
      </c>
      <c r="E93" s="33">
        <v>30.1</v>
      </c>
      <c r="F93" s="33">
        <v>0.4</v>
      </c>
      <c r="G93" s="274">
        <v>317</v>
      </c>
    </row>
    <row r="94" spans="1:7" ht="12.75">
      <c r="A94" s="270" t="s">
        <v>405</v>
      </c>
      <c r="B94" s="271">
        <v>4283</v>
      </c>
      <c r="C94" s="271">
        <v>1305</v>
      </c>
      <c r="D94" s="271">
        <v>654</v>
      </c>
      <c r="E94" s="272">
        <v>15.3</v>
      </c>
      <c r="F94" s="272">
        <v>0.5</v>
      </c>
      <c r="G94" s="271">
        <v>183</v>
      </c>
    </row>
    <row r="95" spans="1:7" ht="12.75">
      <c r="A95" s="273" t="s">
        <v>163</v>
      </c>
      <c r="B95" s="274">
        <v>4283</v>
      </c>
      <c r="C95" s="274">
        <v>1305</v>
      </c>
      <c r="D95" s="274">
        <v>654</v>
      </c>
      <c r="E95" s="33">
        <v>15.3</v>
      </c>
      <c r="F95" s="33">
        <v>0.5</v>
      </c>
      <c r="G95" s="274">
        <v>183</v>
      </c>
    </row>
    <row r="96" spans="1:7" ht="12.75">
      <c r="A96" s="268" t="s">
        <v>406</v>
      </c>
      <c r="B96" s="278" t="s">
        <v>407</v>
      </c>
      <c r="C96" s="278" t="s">
        <v>407</v>
      </c>
      <c r="D96" s="126">
        <v>6315</v>
      </c>
      <c r="E96" s="278" t="s">
        <v>407</v>
      </c>
      <c r="F96" s="278" t="s">
        <v>407</v>
      </c>
      <c r="G96" s="126">
        <v>550</v>
      </c>
    </row>
    <row r="97" spans="1:7" ht="12.75">
      <c r="A97" s="273" t="s">
        <v>162</v>
      </c>
      <c r="B97" s="279" t="s">
        <v>407</v>
      </c>
      <c r="C97" s="279" t="s">
        <v>407</v>
      </c>
      <c r="D97" s="274">
        <v>3201</v>
      </c>
      <c r="E97" s="279" t="s">
        <v>407</v>
      </c>
      <c r="F97" s="279" t="s">
        <v>407</v>
      </c>
      <c r="G97" s="274">
        <v>370</v>
      </c>
    </row>
    <row r="98" spans="1:7" ht="12.75">
      <c r="A98" s="273" t="s">
        <v>163</v>
      </c>
      <c r="B98" s="279" t="s">
        <v>407</v>
      </c>
      <c r="C98" s="279" t="s">
        <v>407</v>
      </c>
      <c r="D98" s="274">
        <v>3114</v>
      </c>
      <c r="E98" s="279" t="s">
        <v>407</v>
      </c>
      <c r="F98" s="279" t="s">
        <v>407</v>
      </c>
      <c r="G98" s="274">
        <v>180</v>
      </c>
    </row>
    <row r="99" spans="1:7" ht="12.75">
      <c r="A99" s="28"/>
      <c r="B99" s="28"/>
      <c r="C99" s="28"/>
      <c r="D99" s="28"/>
      <c r="E99" s="28"/>
      <c r="F99" s="28"/>
      <c r="G99" s="28"/>
    </row>
    <row r="100" spans="1:7" ht="12.75">
      <c r="A100" s="28"/>
      <c r="B100" s="28"/>
      <c r="C100" s="28"/>
      <c r="D100" s="28"/>
      <c r="E100" s="28"/>
      <c r="F100" s="28"/>
      <c r="G100" s="28"/>
    </row>
    <row r="101" spans="1:7" ht="12.75">
      <c r="A101" s="28"/>
      <c r="B101" s="28"/>
      <c r="C101" s="28"/>
      <c r="D101" s="28"/>
      <c r="E101" s="28"/>
      <c r="F101" s="28"/>
      <c r="G101" s="28"/>
    </row>
    <row r="102" spans="1:7" ht="12.75">
      <c r="A102" s="264"/>
      <c r="B102" s="280"/>
      <c r="C102" s="281"/>
      <c r="D102" s="282"/>
      <c r="E102" s="282"/>
      <c r="F102" s="283"/>
      <c r="G102" s="28"/>
    </row>
    <row r="104" spans="1:7" ht="12.75">
      <c r="A104" s="28"/>
      <c r="F104" s="283"/>
      <c r="G104" s="28"/>
    </row>
    <row r="105" spans="1:7" ht="12.75">
      <c r="A105" s="28"/>
      <c r="B105" s="284"/>
      <c r="C105" s="285"/>
      <c r="D105" s="285"/>
      <c r="E105" s="286"/>
      <c r="F105" s="287"/>
      <c r="G105" s="28"/>
    </row>
    <row r="106" spans="1:7" ht="12.75">
      <c r="A106" s="594" t="s">
        <v>408</v>
      </c>
      <c r="B106" s="594"/>
      <c r="C106" s="594"/>
      <c r="D106" s="594"/>
      <c r="E106" s="594"/>
      <c r="F106" s="594"/>
      <c r="G106" s="594"/>
    </row>
    <row r="108" spans="1:7" ht="12.75">
      <c r="A108" s="28"/>
      <c r="B108" s="28"/>
      <c r="C108" s="28"/>
      <c r="D108" s="28"/>
      <c r="E108" s="28"/>
      <c r="F108" s="28"/>
      <c r="G108" s="28"/>
    </row>
    <row r="109" spans="1:7" ht="12.75">
      <c r="A109" s="28"/>
      <c r="B109" s="28"/>
      <c r="C109" s="28"/>
      <c r="D109" s="28"/>
      <c r="E109" s="28"/>
      <c r="F109" s="28"/>
      <c r="G109" s="28"/>
    </row>
    <row r="110" spans="1:7" ht="12.75">
      <c r="A110" s="28"/>
      <c r="B110" s="28"/>
      <c r="C110" s="28"/>
      <c r="D110" s="28"/>
      <c r="E110" s="28"/>
      <c r="F110" s="28"/>
      <c r="G110" s="28"/>
    </row>
    <row r="111" spans="1:7" ht="12.75">
      <c r="A111" s="28"/>
      <c r="B111" s="28"/>
      <c r="C111" s="28"/>
      <c r="D111" s="28"/>
      <c r="E111" s="28"/>
      <c r="F111" s="28"/>
      <c r="G111" s="28"/>
    </row>
    <row r="112" spans="2:7" ht="12.75">
      <c r="B112" s="28"/>
      <c r="C112" s="28"/>
      <c r="D112" s="28"/>
      <c r="E112" s="28"/>
      <c r="F112" s="28"/>
      <c r="G112" s="28"/>
    </row>
    <row r="113" spans="2:7" ht="12.75">
      <c r="B113" s="28"/>
      <c r="C113" s="28"/>
      <c r="D113" s="28"/>
      <c r="E113" s="28"/>
      <c r="F113" s="28"/>
      <c r="G113" s="28"/>
    </row>
    <row r="114" spans="1:7" ht="12.75">
      <c r="A114" s="28"/>
      <c r="B114" s="28"/>
      <c r="C114" s="28"/>
      <c r="D114" s="28"/>
      <c r="E114" s="28"/>
      <c r="F114" s="28"/>
      <c r="G114" s="28"/>
    </row>
    <row r="115" spans="1:7" ht="12.75">
      <c r="A115" s="28"/>
      <c r="B115" s="28"/>
      <c r="C115" s="28"/>
      <c r="D115" s="28"/>
      <c r="E115" s="28"/>
      <c r="F115" s="28"/>
      <c r="G115" s="28"/>
    </row>
    <row r="116" spans="1:7" ht="12.75">
      <c r="A116" s="28"/>
      <c r="B116" s="28"/>
      <c r="C116" s="28"/>
      <c r="D116" s="28"/>
      <c r="E116" s="28"/>
      <c r="F116" s="28"/>
      <c r="G116" s="28"/>
    </row>
    <row r="117" spans="2:7" ht="12.75">
      <c r="B117" s="28"/>
      <c r="C117" s="28"/>
      <c r="D117" s="28"/>
      <c r="E117" s="28"/>
      <c r="F117" s="28"/>
      <c r="G117" s="28"/>
    </row>
    <row r="118" spans="2:7" ht="12.75">
      <c r="B118" s="28"/>
      <c r="C118" s="28"/>
      <c r="D118" s="28"/>
      <c r="E118" s="28"/>
      <c r="F118" s="28"/>
      <c r="G118" s="28"/>
    </row>
    <row r="119" spans="2:7" ht="12.75">
      <c r="B119" s="28"/>
      <c r="C119" s="28"/>
      <c r="D119" s="28"/>
      <c r="E119" s="28"/>
      <c r="F119" s="28"/>
      <c r="G119" s="28"/>
    </row>
    <row r="120" spans="2:7" ht="12.75">
      <c r="B120" s="28"/>
      <c r="C120" s="28"/>
      <c r="D120" s="28"/>
      <c r="E120" s="28"/>
      <c r="F120" s="28"/>
      <c r="G120" s="28"/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>
      <c r="A122" s="28"/>
      <c r="B122" s="28"/>
      <c r="C122" s="28"/>
      <c r="D122" s="28"/>
      <c r="E122" s="28"/>
      <c r="F122" s="28"/>
      <c r="G122" s="28"/>
    </row>
    <row r="123" spans="1:7" ht="12.75">
      <c r="A123" s="28"/>
      <c r="B123" s="28"/>
      <c r="C123" s="28"/>
      <c r="D123" s="28"/>
      <c r="E123" s="28"/>
      <c r="F123" s="28"/>
      <c r="G123" s="28"/>
    </row>
    <row r="124" spans="1:7" ht="12.75">
      <c r="A124" s="28"/>
      <c r="B124" s="28"/>
      <c r="C124" s="28"/>
      <c r="D124" s="28"/>
      <c r="E124" s="28"/>
      <c r="F124" s="28"/>
      <c r="G124" s="28"/>
    </row>
    <row r="125" spans="1:7" ht="12.75">
      <c r="A125" s="28"/>
      <c r="B125" s="28"/>
      <c r="C125" s="28"/>
      <c r="D125" s="28"/>
      <c r="E125" s="28"/>
      <c r="F125" s="28"/>
      <c r="G125" s="28"/>
    </row>
    <row r="126" spans="1:7" ht="12.75">
      <c r="A126" s="28"/>
      <c r="B126" s="28"/>
      <c r="C126" s="28"/>
      <c r="D126" s="28"/>
      <c r="E126" s="28"/>
      <c r="F126" s="28"/>
      <c r="G126" s="28"/>
    </row>
    <row r="127" spans="1:7" ht="12.75">
      <c r="A127" s="28" t="s">
        <v>74</v>
      </c>
      <c r="B127" s="28"/>
      <c r="C127" s="28"/>
      <c r="D127" s="28"/>
      <c r="E127" s="28"/>
      <c r="F127" s="28"/>
      <c r="G127" s="28"/>
    </row>
    <row r="128" spans="1:7" ht="12.75">
      <c r="A128" s="28" t="s">
        <v>409</v>
      </c>
      <c r="B128" s="28"/>
      <c r="C128" s="28"/>
      <c r="D128" s="28"/>
      <c r="E128" s="28"/>
      <c r="F128" s="28"/>
      <c r="G128" s="28"/>
    </row>
    <row r="129" spans="1:7" ht="12.75">
      <c r="A129" s="28"/>
      <c r="B129" s="28"/>
      <c r="C129" s="28"/>
      <c r="D129" s="28"/>
      <c r="E129" s="28"/>
      <c r="F129" s="28"/>
      <c r="G129" s="28"/>
    </row>
    <row r="130" spans="1:7" ht="12.75">
      <c r="A130" s="28"/>
      <c r="B130" s="28"/>
      <c r="C130" s="28"/>
      <c r="D130" s="28"/>
      <c r="E130" s="28"/>
      <c r="F130" s="28"/>
      <c r="G130" s="28"/>
    </row>
    <row r="131" spans="1:7" ht="12.75">
      <c r="A131" s="28"/>
      <c r="B131" s="28"/>
      <c r="C131" s="28"/>
      <c r="D131" s="28"/>
      <c r="E131" s="28"/>
      <c r="F131" s="28"/>
      <c r="G131" s="28"/>
    </row>
    <row r="132" spans="1:7" ht="12.75">
      <c r="A132" s="28"/>
      <c r="B132" s="28"/>
      <c r="C132" s="28"/>
      <c r="D132" s="28"/>
      <c r="E132" s="28"/>
      <c r="F132" s="28"/>
      <c r="G132" s="28"/>
    </row>
    <row r="133" spans="1:7" ht="12.75">
      <c r="A133" s="28"/>
      <c r="B133" s="28"/>
      <c r="C133" s="28"/>
      <c r="D133" s="28"/>
      <c r="E133" s="28"/>
      <c r="F133" s="28"/>
      <c r="G133" s="28"/>
    </row>
    <row r="134" spans="1:7" ht="12.75">
      <c r="A134" s="28"/>
      <c r="B134" s="28"/>
      <c r="C134" s="28"/>
      <c r="D134" s="28"/>
      <c r="E134" s="28"/>
      <c r="F134" s="28"/>
      <c r="G134" s="28"/>
    </row>
    <row r="135" spans="1:7" ht="12.75">
      <c r="A135" s="28"/>
      <c r="B135" s="28"/>
      <c r="C135" s="28"/>
      <c r="D135" s="28"/>
      <c r="E135" s="28"/>
      <c r="F135" s="28"/>
      <c r="G135" s="28"/>
    </row>
    <row r="136" spans="1:7" ht="12.75">
      <c r="A136" s="28"/>
      <c r="B136" s="28"/>
      <c r="C136" s="28"/>
      <c r="D136" s="28"/>
      <c r="E136" s="28"/>
      <c r="F136" s="28"/>
      <c r="G136" s="28"/>
    </row>
    <row r="137" spans="1:7" ht="12.75">
      <c r="A137" s="28"/>
      <c r="B137" s="28"/>
      <c r="C137" s="28"/>
      <c r="D137" s="28"/>
      <c r="E137" s="28"/>
      <c r="F137" s="28"/>
      <c r="G137" s="28"/>
    </row>
    <row r="138" spans="1:7" ht="12.75">
      <c r="A138" s="28"/>
      <c r="B138" s="28"/>
      <c r="C138" s="28"/>
      <c r="D138" s="28"/>
      <c r="E138" s="28"/>
      <c r="F138" s="28"/>
      <c r="G138" s="28"/>
    </row>
    <row r="139" spans="1:7" ht="12.75">
      <c r="A139" s="28"/>
      <c r="B139" s="28"/>
      <c r="C139" s="28"/>
      <c r="D139" s="28"/>
      <c r="E139" s="28"/>
      <c r="F139" s="28"/>
      <c r="G139" s="28"/>
    </row>
    <row r="140" spans="1:7" ht="12.75">
      <c r="A140" s="28"/>
      <c r="B140" s="28"/>
      <c r="C140" s="28"/>
      <c r="D140" s="28"/>
      <c r="E140" s="28"/>
      <c r="F140" s="28"/>
      <c r="G140" s="28"/>
    </row>
    <row r="141" spans="1:7" ht="12.75">
      <c r="A141" s="28"/>
      <c r="B141" s="28"/>
      <c r="C141" s="28"/>
      <c r="D141" s="28"/>
      <c r="E141" s="28"/>
      <c r="F141" s="28"/>
      <c r="G141" s="28"/>
    </row>
    <row r="142" spans="1:7" ht="12.75">
      <c r="A142" s="28"/>
      <c r="B142" s="28"/>
      <c r="C142" s="28"/>
      <c r="D142" s="28"/>
      <c r="E142" s="28"/>
      <c r="F142" s="28"/>
      <c r="G142" s="28"/>
    </row>
    <row r="143" spans="1:7" ht="12.75">
      <c r="A143" s="28"/>
      <c r="B143" s="28"/>
      <c r="C143" s="28"/>
      <c r="D143" s="28"/>
      <c r="E143" s="28"/>
      <c r="F143" s="28"/>
      <c r="G143" s="28"/>
    </row>
    <row r="144" spans="1:7" ht="12.75">
      <c r="A144" s="28"/>
      <c r="B144" s="28"/>
      <c r="C144" s="28"/>
      <c r="D144" s="28"/>
      <c r="E144" s="28"/>
      <c r="F144" s="28"/>
      <c r="G144" s="28"/>
    </row>
    <row r="145" spans="1:7" ht="12.75">
      <c r="A145" s="28"/>
      <c r="B145" s="28"/>
      <c r="C145" s="28"/>
      <c r="D145" s="28"/>
      <c r="E145" s="28"/>
      <c r="F145" s="28"/>
      <c r="G145" s="28"/>
    </row>
    <row r="146" spans="1:7" ht="12.75">
      <c r="A146" s="28"/>
      <c r="B146" s="28"/>
      <c r="C146" s="28"/>
      <c r="D146" s="28"/>
      <c r="E146" s="28"/>
      <c r="F146" s="28"/>
      <c r="G146" s="28"/>
    </row>
    <row r="147" spans="1:7" ht="12.75">
      <c r="A147" s="28"/>
      <c r="B147" s="28"/>
      <c r="C147" s="28"/>
      <c r="D147" s="28"/>
      <c r="E147" s="28"/>
      <c r="F147" s="28"/>
      <c r="G147" s="28"/>
    </row>
    <row r="148" spans="1:7" ht="12.75">
      <c r="A148" s="28"/>
      <c r="B148" s="28"/>
      <c r="C148" s="28"/>
      <c r="D148" s="28"/>
      <c r="E148" s="28"/>
      <c r="F148" s="28"/>
      <c r="G148" s="28"/>
    </row>
    <row r="149" spans="1:7" ht="12.75">
      <c r="A149" s="28"/>
      <c r="B149" s="28"/>
      <c r="C149" s="28"/>
      <c r="D149" s="28"/>
      <c r="E149" s="28"/>
      <c r="F149" s="28"/>
      <c r="G149" s="28"/>
    </row>
    <row r="150" spans="1:7" ht="12.75">
      <c r="A150" s="28"/>
      <c r="B150" s="28"/>
      <c r="C150" s="28"/>
      <c r="D150" s="28"/>
      <c r="E150" s="28"/>
      <c r="F150" s="28"/>
      <c r="G150" s="28"/>
    </row>
    <row r="151" spans="1:7" ht="12.75">
      <c r="A151" s="28"/>
      <c r="B151" s="28"/>
      <c r="C151" s="28"/>
      <c r="D151" s="28"/>
      <c r="E151" s="28"/>
      <c r="F151" s="28"/>
      <c r="G151" s="28"/>
    </row>
    <row r="152" spans="1:7" ht="12.75">
      <c r="A152" s="28"/>
      <c r="B152" s="28"/>
      <c r="C152" s="28"/>
      <c r="D152" s="28"/>
      <c r="E152" s="28"/>
      <c r="F152" s="28"/>
      <c r="G152" s="28"/>
    </row>
    <row r="153" spans="1:7" ht="12.75">
      <c r="A153" s="28"/>
      <c r="B153" s="28"/>
      <c r="C153" s="28"/>
      <c r="D153" s="28"/>
      <c r="E153" s="28"/>
      <c r="F153" s="28"/>
      <c r="G153" s="28"/>
    </row>
    <row r="154" spans="1:7" ht="12.75">
      <c r="A154" s="28"/>
      <c r="B154" s="28"/>
      <c r="C154" s="28"/>
      <c r="D154" s="28"/>
      <c r="E154" s="28"/>
      <c r="F154" s="28"/>
      <c r="G154" s="28"/>
    </row>
    <row r="155" spans="1:7" ht="12.75">
      <c r="A155" s="28"/>
      <c r="B155" s="28"/>
      <c r="C155" s="28"/>
      <c r="D155" s="28"/>
      <c r="E155" s="28"/>
      <c r="F155" s="28"/>
      <c r="G155" s="28"/>
    </row>
    <row r="156" spans="1:7" ht="12.75">
      <c r="A156" s="28"/>
      <c r="B156" s="28"/>
      <c r="C156" s="28"/>
      <c r="D156" s="28"/>
      <c r="E156" s="28"/>
      <c r="F156" s="28"/>
      <c r="G156" s="28"/>
    </row>
    <row r="157" spans="1:7" ht="12.75">
      <c r="A157" s="28"/>
      <c r="B157" s="28"/>
      <c r="C157" s="28"/>
      <c r="D157" s="28"/>
      <c r="E157" s="28"/>
      <c r="F157" s="28"/>
      <c r="G157" s="28"/>
    </row>
    <row r="158" spans="1:7" ht="12.75">
      <c r="A158" s="28"/>
      <c r="B158" s="28"/>
      <c r="C158" s="28"/>
      <c r="D158" s="28"/>
      <c r="E158" s="28"/>
      <c r="F158" s="28"/>
      <c r="G158" s="28"/>
    </row>
    <row r="159" spans="1:7" ht="12.75">
      <c r="A159" s="28"/>
      <c r="B159" s="28"/>
      <c r="C159" s="28"/>
      <c r="D159" s="28"/>
      <c r="E159" s="28"/>
      <c r="F159" s="28"/>
      <c r="G159" s="28"/>
    </row>
    <row r="160" spans="1:7" ht="12.75">
      <c r="A160" s="28"/>
      <c r="B160" s="28"/>
      <c r="C160" s="28"/>
      <c r="D160" s="28"/>
      <c r="E160" s="28"/>
      <c r="F160" s="28"/>
      <c r="G160" s="28"/>
    </row>
    <row r="161" spans="1:7" ht="12.75">
      <c r="A161" s="28"/>
      <c r="B161" s="28"/>
      <c r="C161" s="28"/>
      <c r="D161" s="28"/>
      <c r="E161" s="28"/>
      <c r="F161" s="28"/>
      <c r="G161" s="28"/>
    </row>
    <row r="162" spans="1:7" ht="12.75">
      <c r="A162" s="28"/>
      <c r="B162" s="28"/>
      <c r="C162" s="28"/>
      <c r="D162" s="28"/>
      <c r="E162" s="28"/>
      <c r="F162" s="28"/>
      <c r="G162" s="28"/>
    </row>
    <row r="163" spans="1:7" ht="12.75">
      <c r="A163" s="28"/>
      <c r="B163" s="28"/>
      <c r="C163" s="28"/>
      <c r="D163" s="28"/>
      <c r="E163" s="28"/>
      <c r="F163" s="28"/>
      <c r="G163" s="28"/>
    </row>
    <row r="164" spans="1:7" ht="12.75">
      <c r="A164" s="28"/>
      <c r="B164" s="28"/>
      <c r="C164" s="28"/>
      <c r="D164" s="28"/>
      <c r="E164" s="28"/>
      <c r="F164" s="28"/>
      <c r="G164" s="28"/>
    </row>
    <row r="165" spans="1:7" ht="12.75">
      <c r="A165" s="28"/>
      <c r="B165" s="28"/>
      <c r="C165" s="28"/>
      <c r="D165" s="28"/>
      <c r="E165" s="28"/>
      <c r="F165" s="28"/>
      <c r="G165" s="28"/>
    </row>
    <row r="166" spans="1:7" ht="12.75">
      <c r="A166" s="28"/>
      <c r="B166" s="28"/>
      <c r="C166" s="28"/>
      <c r="D166" s="28"/>
      <c r="E166" s="28"/>
      <c r="F166" s="28"/>
      <c r="G166" s="28"/>
    </row>
    <row r="167" spans="1:7" ht="12.75">
      <c r="A167" s="28"/>
      <c r="B167" s="28"/>
      <c r="C167" s="28"/>
      <c r="D167" s="28"/>
      <c r="E167" s="28"/>
      <c r="F167" s="28"/>
      <c r="G167" s="28"/>
    </row>
    <row r="168" spans="1:7" ht="12.75">
      <c r="A168" s="28"/>
      <c r="B168" s="28"/>
      <c r="C168" s="28"/>
      <c r="D168" s="28"/>
      <c r="E168" s="28"/>
      <c r="F168" s="28"/>
      <c r="G168" s="28"/>
    </row>
    <row r="169" spans="1:7" ht="12.75">
      <c r="A169" s="28"/>
      <c r="B169" s="28"/>
      <c r="C169" s="28"/>
      <c r="D169" s="28"/>
      <c r="E169" s="28"/>
      <c r="F169" s="28"/>
      <c r="G169" s="28"/>
    </row>
    <row r="170" spans="1:7" ht="12.75">
      <c r="A170" s="28"/>
      <c r="B170" s="28"/>
      <c r="C170" s="28"/>
      <c r="D170" s="28"/>
      <c r="E170" s="28"/>
      <c r="F170" s="28"/>
      <c r="G170" s="28"/>
    </row>
    <row r="171" spans="1:7" ht="12.75">
      <c r="A171" s="28"/>
      <c r="B171" s="28"/>
      <c r="C171" s="28"/>
      <c r="D171" s="28"/>
      <c r="E171" s="28"/>
      <c r="F171" s="28"/>
      <c r="G171" s="28"/>
    </row>
    <row r="172" spans="1:7" ht="12.75">
      <c r="A172" s="28"/>
      <c r="B172" s="28"/>
      <c r="C172" s="28"/>
      <c r="D172" s="28"/>
      <c r="E172" s="28"/>
      <c r="F172" s="28"/>
      <c r="G172" s="28"/>
    </row>
    <row r="173" spans="1:7" ht="12.75">
      <c r="A173" s="28"/>
      <c r="B173" s="28"/>
      <c r="C173" s="28"/>
      <c r="D173" s="28"/>
      <c r="E173" s="28"/>
      <c r="F173" s="28"/>
      <c r="G173" s="28"/>
    </row>
    <row r="174" spans="1:7" ht="12.75">
      <c r="A174" s="28"/>
      <c r="B174" s="28"/>
      <c r="C174" s="28"/>
      <c r="D174" s="28"/>
      <c r="E174" s="28"/>
      <c r="F174" s="28"/>
      <c r="G174" s="28"/>
    </row>
    <row r="175" spans="1:7" ht="12.75">
      <c r="A175" s="28"/>
      <c r="B175" s="28"/>
      <c r="C175" s="28"/>
      <c r="D175" s="28"/>
      <c r="E175" s="28"/>
      <c r="F175" s="28"/>
      <c r="G175" s="28"/>
    </row>
    <row r="176" spans="1:7" ht="12.75">
      <c r="A176" s="28"/>
      <c r="B176" s="28"/>
      <c r="C176" s="28"/>
      <c r="D176" s="28"/>
      <c r="E176" s="28"/>
      <c r="F176" s="28"/>
      <c r="G176" s="28"/>
    </row>
    <row r="177" spans="1:7" ht="12.75">
      <c r="A177" s="28"/>
      <c r="B177" s="28"/>
      <c r="C177" s="28"/>
      <c r="D177" s="28"/>
      <c r="E177" s="28"/>
      <c r="F177" s="28"/>
      <c r="G177" s="28"/>
    </row>
    <row r="178" spans="1:7" ht="12.75">
      <c r="A178" s="28"/>
      <c r="B178" s="28"/>
      <c r="C178" s="28"/>
      <c r="D178" s="28"/>
      <c r="E178" s="28"/>
      <c r="F178" s="28"/>
      <c r="G178" s="28"/>
    </row>
    <row r="179" spans="1:7" ht="12.75">
      <c r="A179" s="28"/>
      <c r="B179" s="28"/>
      <c r="C179" s="28"/>
      <c r="D179" s="28"/>
      <c r="E179" s="28"/>
      <c r="F179" s="28"/>
      <c r="G179" s="28"/>
    </row>
    <row r="180" spans="1:7" ht="12.75">
      <c r="A180" s="28"/>
      <c r="B180" s="28"/>
      <c r="C180" s="28"/>
      <c r="D180" s="28"/>
      <c r="E180" s="28"/>
      <c r="F180" s="28"/>
      <c r="G180" s="28"/>
    </row>
    <row r="181" spans="1:7" ht="12.75">
      <c r="A181" s="28"/>
      <c r="B181" s="28"/>
      <c r="C181" s="28"/>
      <c r="D181" s="28"/>
      <c r="E181" s="28"/>
      <c r="F181" s="28"/>
      <c r="G181" s="28"/>
    </row>
    <row r="182" spans="1:7" ht="12.75">
      <c r="A182" s="28"/>
      <c r="B182" s="28"/>
      <c r="C182" s="28"/>
      <c r="D182" s="28"/>
      <c r="E182" s="28"/>
      <c r="F182" s="28"/>
      <c r="G182" s="28"/>
    </row>
    <row r="183" spans="1:7" ht="12.75">
      <c r="A183" s="28"/>
      <c r="B183" s="28"/>
      <c r="C183" s="28"/>
      <c r="D183" s="28"/>
      <c r="E183" s="28"/>
      <c r="F183" s="28"/>
      <c r="G183" s="28"/>
    </row>
    <row r="184" spans="1:7" ht="12.75">
      <c r="A184" s="28"/>
      <c r="B184" s="28"/>
      <c r="C184" s="28"/>
      <c r="D184" s="28"/>
      <c r="E184" s="28"/>
      <c r="F184" s="28"/>
      <c r="G184" s="28"/>
    </row>
    <row r="185" spans="1:7" ht="12.75">
      <c r="A185" s="28"/>
      <c r="B185" s="28"/>
      <c r="C185" s="28"/>
      <c r="D185" s="28"/>
      <c r="E185" s="28"/>
      <c r="F185" s="28"/>
      <c r="G185" s="28"/>
    </row>
    <row r="186" spans="1:7" ht="12.75">
      <c r="A186" s="28"/>
      <c r="B186" s="28"/>
      <c r="C186" s="28"/>
      <c r="D186" s="28"/>
      <c r="E186" s="28"/>
      <c r="F186" s="28"/>
      <c r="G186" s="28"/>
    </row>
    <row r="187" spans="1:7" ht="12.75">
      <c r="A187" s="28"/>
      <c r="B187" s="28"/>
      <c r="C187" s="28"/>
      <c r="D187" s="28"/>
      <c r="E187" s="28"/>
      <c r="F187" s="28"/>
      <c r="G187" s="28"/>
    </row>
    <row r="188" spans="1:7" ht="12.75">
      <c r="A188" s="28"/>
      <c r="B188" s="28"/>
      <c r="C188" s="28"/>
      <c r="D188" s="28"/>
      <c r="E188" s="28"/>
      <c r="F188" s="28"/>
      <c r="G188" s="28"/>
    </row>
    <row r="189" spans="1:7" ht="12.75">
      <c r="A189" s="28"/>
      <c r="B189" s="28"/>
      <c r="C189" s="28"/>
      <c r="D189" s="28"/>
      <c r="E189" s="28"/>
      <c r="F189" s="28"/>
      <c r="G189" s="28"/>
    </row>
    <row r="190" spans="1:7" ht="12.75">
      <c r="A190" s="28"/>
      <c r="B190" s="28"/>
      <c r="C190" s="28"/>
      <c r="D190" s="28"/>
      <c r="E190" s="28"/>
      <c r="F190" s="28"/>
      <c r="G190" s="28"/>
    </row>
    <row r="191" spans="1:7" ht="12.75">
      <c r="A191" s="28"/>
      <c r="B191" s="28"/>
      <c r="C191" s="28"/>
      <c r="D191" s="28"/>
      <c r="E191" s="28"/>
      <c r="F191" s="28"/>
      <c r="G191" s="28"/>
    </row>
    <row r="192" spans="1:7" ht="12.75">
      <c r="A192" s="28"/>
      <c r="B192" s="28"/>
      <c r="C192" s="28"/>
      <c r="D192" s="28"/>
      <c r="E192" s="28"/>
      <c r="F192" s="28"/>
      <c r="G192" s="28"/>
    </row>
    <row r="193" spans="1:7" ht="12.75">
      <c r="A193" s="28"/>
      <c r="B193" s="28"/>
      <c r="C193" s="28"/>
      <c r="D193" s="28"/>
      <c r="E193" s="28"/>
      <c r="F193" s="28"/>
      <c r="G193" s="28"/>
    </row>
    <row r="194" spans="1:7" ht="12.75">
      <c r="A194" s="28"/>
      <c r="B194" s="28"/>
      <c r="C194" s="28"/>
      <c r="D194" s="28"/>
      <c r="E194" s="28"/>
      <c r="F194" s="28"/>
      <c r="G194" s="28"/>
    </row>
    <row r="195" spans="1:7" ht="12.75">
      <c r="A195" s="28"/>
      <c r="B195" s="28"/>
      <c r="C195" s="28"/>
      <c r="D195" s="28"/>
      <c r="E195" s="28"/>
      <c r="F195" s="28"/>
      <c r="G195" s="28"/>
    </row>
    <row r="196" spans="1:7" ht="12.75">
      <c r="A196" s="28"/>
      <c r="B196" s="28"/>
      <c r="C196" s="28"/>
      <c r="D196" s="28"/>
      <c r="E196" s="28"/>
      <c r="F196" s="28"/>
      <c r="G196" s="28"/>
    </row>
    <row r="197" spans="1:7" ht="12.75">
      <c r="A197" s="28"/>
      <c r="B197" s="28"/>
      <c r="C197" s="28"/>
      <c r="D197" s="28"/>
      <c r="E197" s="28"/>
      <c r="F197" s="28"/>
      <c r="G197" s="28"/>
    </row>
    <row r="198" spans="1:7" ht="12.75">
      <c r="A198" s="28"/>
      <c r="B198" s="28"/>
      <c r="C198" s="28"/>
      <c r="D198" s="28"/>
      <c r="E198" s="28"/>
      <c r="F198" s="28"/>
      <c r="G198" s="28"/>
    </row>
    <row r="199" spans="1:7" ht="12.75">
      <c r="A199" s="28"/>
      <c r="B199" s="28"/>
      <c r="C199" s="28"/>
      <c r="D199" s="28"/>
      <c r="E199" s="28"/>
      <c r="F199" s="28"/>
      <c r="G199" s="28"/>
    </row>
    <row r="200" spans="1:7" ht="12.75">
      <c r="A200" s="28"/>
      <c r="B200" s="28"/>
      <c r="C200" s="28"/>
      <c r="D200" s="28"/>
      <c r="E200" s="28"/>
      <c r="F200" s="28"/>
      <c r="G200" s="28"/>
    </row>
    <row r="201" spans="1:7" ht="12.75">
      <c r="A201" s="28"/>
      <c r="B201" s="28"/>
      <c r="C201" s="28"/>
      <c r="D201" s="28"/>
      <c r="E201" s="28"/>
      <c r="F201" s="28"/>
      <c r="G201" s="28"/>
    </row>
    <row r="202" spans="1:7" ht="12.75">
      <c r="A202" s="28"/>
      <c r="B202" s="28"/>
      <c r="C202" s="28"/>
      <c r="D202" s="28"/>
      <c r="E202" s="28"/>
      <c r="F202" s="28"/>
      <c r="G202" s="28"/>
    </row>
    <row r="203" spans="1:7" ht="12.75">
      <c r="A203" s="28"/>
      <c r="B203" s="28"/>
      <c r="C203" s="28"/>
      <c r="D203" s="28"/>
      <c r="E203" s="28"/>
      <c r="F203" s="28"/>
      <c r="G203" s="28"/>
    </row>
    <row r="204" spans="1:7" ht="12.75">
      <c r="A204" s="28"/>
      <c r="B204" s="28"/>
      <c r="C204" s="28"/>
      <c r="D204" s="28"/>
      <c r="E204" s="28"/>
      <c r="F204" s="28"/>
      <c r="G204" s="28"/>
    </row>
    <row r="205" spans="1:7" ht="12.75">
      <c r="A205" s="28"/>
      <c r="B205" s="28"/>
      <c r="C205" s="28"/>
      <c r="D205" s="28"/>
      <c r="E205" s="28"/>
      <c r="F205" s="28"/>
      <c r="G205" s="28"/>
    </row>
    <row r="206" spans="1:7" ht="12.75">
      <c r="A206" s="28"/>
      <c r="B206" s="28"/>
      <c r="C206" s="28"/>
      <c r="D206" s="28"/>
      <c r="E206" s="28"/>
      <c r="F206" s="28"/>
      <c r="G206" s="28"/>
    </row>
    <row r="207" spans="1:7" ht="12.75">
      <c r="A207" s="28"/>
      <c r="B207" s="28"/>
      <c r="C207" s="28"/>
      <c r="D207" s="28"/>
      <c r="E207" s="28"/>
      <c r="F207" s="28"/>
      <c r="G207" s="28"/>
    </row>
    <row r="208" spans="1:7" ht="12.75">
      <c r="A208" s="28"/>
      <c r="B208" s="28"/>
      <c r="C208" s="28"/>
      <c r="D208" s="28"/>
      <c r="E208" s="28"/>
      <c r="F208" s="28"/>
      <c r="G208" s="28"/>
    </row>
    <row r="209" spans="1:7" ht="12.75">
      <c r="A209" s="28"/>
      <c r="B209" s="28"/>
      <c r="C209" s="28"/>
      <c r="D209" s="28"/>
      <c r="E209" s="28"/>
      <c r="F209" s="28"/>
      <c r="G209" s="28"/>
    </row>
    <row r="210" spans="1:7" ht="12.75">
      <c r="A210" s="28"/>
      <c r="B210" s="28"/>
      <c r="C210" s="28"/>
      <c r="D210" s="28"/>
      <c r="E210" s="28"/>
      <c r="F210" s="28"/>
      <c r="G210" s="28"/>
    </row>
    <row r="211" spans="1:7" ht="12.75">
      <c r="A211" s="28"/>
      <c r="B211" s="28"/>
      <c r="C211" s="28"/>
      <c r="D211" s="28"/>
      <c r="E211" s="28"/>
      <c r="F211" s="28"/>
      <c r="G211" s="28"/>
    </row>
    <row r="212" spans="1:7" ht="12.75">
      <c r="A212" s="28"/>
      <c r="B212" s="28"/>
      <c r="C212" s="28"/>
      <c r="D212" s="28"/>
      <c r="E212" s="28"/>
      <c r="F212" s="28"/>
      <c r="G212" s="28"/>
    </row>
    <row r="213" spans="1:7" ht="12.75">
      <c r="A213" s="28"/>
      <c r="B213" s="28"/>
      <c r="C213" s="28"/>
      <c r="D213" s="28"/>
      <c r="E213" s="28"/>
      <c r="F213" s="28"/>
      <c r="G213" s="28"/>
    </row>
    <row r="214" spans="1:7" ht="12.75">
      <c r="A214" s="28"/>
      <c r="B214" s="28"/>
      <c r="C214" s="28"/>
      <c r="D214" s="28"/>
      <c r="E214" s="28"/>
      <c r="F214" s="28"/>
      <c r="G214" s="28"/>
    </row>
    <row r="215" spans="1:7" ht="12.75">
      <c r="A215" s="28"/>
      <c r="B215" s="28"/>
      <c r="C215" s="28"/>
      <c r="D215" s="28"/>
      <c r="E215" s="28"/>
      <c r="F215" s="28"/>
      <c r="G215" s="28"/>
    </row>
    <row r="216" spans="1:7" ht="12.75">
      <c r="A216" s="28"/>
      <c r="B216" s="28"/>
      <c r="C216" s="28"/>
      <c r="D216" s="28"/>
      <c r="E216" s="28"/>
      <c r="F216" s="28"/>
      <c r="G216" s="28"/>
    </row>
    <row r="217" spans="1:7" ht="12.75">
      <c r="A217" s="28"/>
      <c r="B217" s="28"/>
      <c r="C217" s="28"/>
      <c r="D217" s="28"/>
      <c r="E217" s="28"/>
      <c r="F217" s="28"/>
      <c r="G217" s="28"/>
    </row>
    <row r="218" spans="1:7" ht="12.75">
      <c r="A218" s="28"/>
      <c r="B218" s="28"/>
      <c r="C218" s="28"/>
      <c r="D218" s="28"/>
      <c r="E218" s="28"/>
      <c r="F218" s="28"/>
      <c r="G218" s="28"/>
    </row>
    <row r="219" spans="1:7" ht="12.75">
      <c r="A219" s="28"/>
      <c r="B219" s="28"/>
      <c r="C219" s="28"/>
      <c r="D219" s="28"/>
      <c r="E219" s="28"/>
      <c r="F219" s="28"/>
      <c r="G219" s="28"/>
    </row>
    <row r="220" spans="1:7" ht="12.75">
      <c r="A220" s="28"/>
      <c r="B220" s="28"/>
      <c r="C220" s="28"/>
      <c r="D220" s="28"/>
      <c r="E220" s="28"/>
      <c r="F220" s="28"/>
      <c r="G220" s="28"/>
    </row>
    <row r="221" spans="1:7" ht="12.75">
      <c r="A221" s="28"/>
      <c r="B221" s="28"/>
      <c r="C221" s="28"/>
      <c r="D221" s="28"/>
      <c r="E221" s="28"/>
      <c r="F221" s="28"/>
      <c r="G221" s="28"/>
    </row>
    <row r="222" spans="1:7" ht="12.75">
      <c r="A222" s="28"/>
      <c r="B222" s="28"/>
      <c r="C222" s="28"/>
      <c r="D222" s="28"/>
      <c r="E222" s="28"/>
      <c r="F222" s="28"/>
      <c r="G222" s="28"/>
    </row>
    <row r="223" spans="1:7" ht="12.75">
      <c r="A223" s="28"/>
      <c r="B223" s="28"/>
      <c r="C223" s="28"/>
      <c r="D223" s="28"/>
      <c r="E223" s="28"/>
      <c r="F223" s="28"/>
      <c r="G223" s="28"/>
    </row>
    <row r="224" spans="1:7" ht="12.75">
      <c r="A224" s="28"/>
      <c r="B224" s="28"/>
      <c r="C224" s="28"/>
      <c r="D224" s="28"/>
      <c r="E224" s="28"/>
      <c r="F224" s="28"/>
      <c r="G224" s="28"/>
    </row>
    <row r="225" spans="1:7" ht="12.75">
      <c r="A225" s="28"/>
      <c r="B225" s="28"/>
      <c r="C225" s="28"/>
      <c r="D225" s="28"/>
      <c r="E225" s="28"/>
      <c r="F225" s="28"/>
      <c r="G225" s="28"/>
    </row>
    <row r="226" spans="1:7" ht="12.75">
      <c r="A226" s="28"/>
      <c r="B226" s="28"/>
      <c r="C226" s="28"/>
      <c r="D226" s="28"/>
      <c r="E226" s="28"/>
      <c r="F226" s="28"/>
      <c r="G226" s="28"/>
    </row>
    <row r="227" spans="1:7" ht="12.75">
      <c r="A227" s="28"/>
      <c r="B227" s="28"/>
      <c r="C227" s="28"/>
      <c r="D227" s="28"/>
      <c r="E227" s="28"/>
      <c r="F227" s="28"/>
      <c r="G227" s="28"/>
    </row>
    <row r="228" spans="1:7" ht="12.75">
      <c r="A228" s="28"/>
      <c r="B228" s="28"/>
      <c r="C228" s="28"/>
      <c r="D228" s="28"/>
      <c r="E228" s="28"/>
      <c r="F228" s="28"/>
      <c r="G228" s="28"/>
    </row>
    <row r="229" spans="1:7" ht="12.75">
      <c r="A229" s="28"/>
      <c r="B229" s="28"/>
      <c r="C229" s="28"/>
      <c r="D229" s="28"/>
      <c r="E229" s="28"/>
      <c r="F229" s="28"/>
      <c r="G229" s="28"/>
    </row>
    <row r="230" spans="1:7" ht="12.75">
      <c r="A230" s="28"/>
      <c r="B230" s="28"/>
      <c r="C230" s="28"/>
      <c r="D230" s="28"/>
      <c r="E230" s="28"/>
      <c r="F230" s="28"/>
      <c r="G230" s="28"/>
    </row>
    <row r="231" spans="1:7" ht="12.75">
      <c r="A231" s="28"/>
      <c r="B231" s="28"/>
      <c r="C231" s="28"/>
      <c r="D231" s="28"/>
      <c r="E231" s="28"/>
      <c r="F231" s="28"/>
      <c r="G231" s="28"/>
    </row>
    <row r="232" spans="1:7" ht="12.75">
      <c r="A232" s="28"/>
      <c r="B232" s="28"/>
      <c r="C232" s="28"/>
      <c r="D232" s="28"/>
      <c r="E232" s="28"/>
      <c r="F232" s="28"/>
      <c r="G232" s="28"/>
    </row>
    <row r="233" spans="1:7" ht="12.75">
      <c r="A233" s="28"/>
      <c r="B233" s="28"/>
      <c r="C233" s="28"/>
      <c r="D233" s="28"/>
      <c r="E233" s="28"/>
      <c r="F233" s="28"/>
      <c r="G233" s="28"/>
    </row>
    <row r="234" spans="1:7" ht="12.75">
      <c r="A234" s="28"/>
      <c r="B234" s="28"/>
      <c r="C234" s="28"/>
      <c r="D234" s="28"/>
      <c r="E234" s="28"/>
      <c r="F234" s="28"/>
      <c r="G234" s="28"/>
    </row>
    <row r="235" spans="1:7" ht="12.75">
      <c r="A235" s="28"/>
      <c r="B235" s="28"/>
      <c r="C235" s="28"/>
      <c r="D235" s="28"/>
      <c r="E235" s="28"/>
      <c r="F235" s="28"/>
      <c r="G235" s="28"/>
    </row>
    <row r="236" spans="1:7" ht="12.75">
      <c r="A236" s="28"/>
      <c r="B236" s="28"/>
      <c r="C236" s="28"/>
      <c r="D236" s="28"/>
      <c r="E236" s="28"/>
      <c r="F236" s="28"/>
      <c r="G236" s="28"/>
    </row>
    <row r="237" spans="1:7" ht="12.75">
      <c r="A237" s="28"/>
      <c r="B237" s="28"/>
      <c r="C237" s="28"/>
      <c r="D237" s="28"/>
      <c r="E237" s="28"/>
      <c r="F237" s="28"/>
      <c r="G237" s="28"/>
    </row>
    <row r="238" spans="1:7" ht="12.75">
      <c r="A238" s="28"/>
      <c r="B238" s="28"/>
      <c r="C238" s="28"/>
      <c r="D238" s="28"/>
      <c r="E238" s="28"/>
      <c r="F238" s="28"/>
      <c r="G238" s="28"/>
    </row>
    <row r="239" spans="1:7" ht="12.75">
      <c r="A239" s="28"/>
      <c r="B239" s="28"/>
      <c r="C239" s="28"/>
      <c r="D239" s="28"/>
      <c r="E239" s="28"/>
      <c r="F239" s="28"/>
      <c r="G239" s="28"/>
    </row>
    <row r="240" spans="1:7" ht="12.75">
      <c r="A240" s="28"/>
      <c r="B240" s="28"/>
      <c r="C240" s="28"/>
      <c r="D240" s="28"/>
      <c r="E240" s="28"/>
      <c r="F240" s="28"/>
      <c r="G240" s="28"/>
    </row>
    <row r="241" spans="1:7" ht="12.75">
      <c r="A241" s="28"/>
      <c r="B241" s="28"/>
      <c r="C241" s="28"/>
      <c r="D241" s="28"/>
      <c r="E241" s="28"/>
      <c r="F241" s="28"/>
      <c r="G241" s="28"/>
    </row>
    <row r="242" spans="1:7" ht="12.75">
      <c r="A242" s="28"/>
      <c r="B242" s="28"/>
      <c r="C242" s="28"/>
      <c r="D242" s="28"/>
      <c r="E242" s="28"/>
      <c r="F242" s="28"/>
      <c r="G242" s="28"/>
    </row>
    <row r="243" spans="1:7" ht="12.75">
      <c r="A243" s="28"/>
      <c r="B243" s="28"/>
      <c r="C243" s="28"/>
      <c r="D243" s="28"/>
      <c r="E243" s="28"/>
      <c r="F243" s="28"/>
      <c r="G243" s="28"/>
    </row>
    <row r="244" spans="1:7" ht="12.75">
      <c r="A244" s="28"/>
      <c r="B244" s="28"/>
      <c r="C244" s="28"/>
      <c r="D244" s="28"/>
      <c r="E244" s="28"/>
      <c r="F244" s="28"/>
      <c r="G244" s="28"/>
    </row>
    <row r="245" spans="1:7" ht="12.75">
      <c r="A245" s="28"/>
      <c r="B245" s="28"/>
      <c r="C245" s="28"/>
      <c r="D245" s="28"/>
      <c r="E245" s="28"/>
      <c r="F245" s="28"/>
      <c r="G245" s="28"/>
    </row>
  </sheetData>
  <mergeCells count="1">
    <mergeCell ref="A106:G106"/>
  </mergeCells>
  <printOptions/>
  <pageMargins left="0.75" right="0.6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23">
      <selection activeCell="C46" sqref="C46"/>
    </sheetView>
  </sheetViews>
  <sheetFormatPr defaultColWidth="9.140625" defaultRowHeight="12.75"/>
  <cols>
    <col min="1" max="1" width="4.421875" style="1" customWidth="1"/>
    <col min="2" max="2" width="47.28125" style="1" customWidth="1"/>
    <col min="3" max="4" width="19.8515625" style="1" customWidth="1"/>
    <col min="5" max="16384" width="9.140625" style="1" customWidth="1"/>
  </cols>
  <sheetData>
    <row r="1" spans="1:4" s="308" customFormat="1" ht="15.75">
      <c r="A1" s="118" t="s">
        <v>410</v>
      </c>
      <c r="B1" s="118"/>
      <c r="C1" s="118"/>
      <c r="D1" s="118"/>
    </row>
    <row r="2" spans="1:4" s="308" customFormat="1" ht="15.75">
      <c r="A2" s="118" t="s">
        <v>411</v>
      </c>
      <c r="B2" s="118"/>
      <c r="C2" s="118"/>
      <c r="D2" s="118"/>
    </row>
    <row r="3" ht="15" customHeight="1"/>
    <row r="4" spans="1:4" s="288" customFormat="1" ht="15" customHeight="1">
      <c r="A4" s="309"/>
      <c r="B4" s="310" t="s">
        <v>412</v>
      </c>
      <c r="C4" s="311" t="s">
        <v>413</v>
      </c>
      <c r="D4" s="311" t="s">
        <v>414</v>
      </c>
    </row>
    <row r="5" spans="1:4" s="288" customFormat="1" ht="12" customHeight="1">
      <c r="A5" s="289"/>
      <c r="B5" s="290"/>
      <c r="C5" s="291"/>
      <c r="D5" s="290"/>
    </row>
    <row r="6" spans="1:4" s="196" customFormat="1" ht="16.5" customHeight="1">
      <c r="A6" s="292" t="s">
        <v>415</v>
      </c>
      <c r="B6" s="293" t="s">
        <v>416</v>
      </c>
      <c r="D6" s="294"/>
    </row>
    <row r="7" spans="1:4" s="196" customFormat="1" ht="16.5" customHeight="1">
      <c r="A7" s="292"/>
      <c r="B7" s="293" t="s">
        <v>417</v>
      </c>
      <c r="C7" s="295" t="s">
        <v>418</v>
      </c>
      <c r="D7" s="296"/>
    </row>
    <row r="8" spans="1:4" s="196" customFormat="1" ht="12" customHeight="1">
      <c r="A8" s="292"/>
      <c r="B8" s="293"/>
      <c r="C8" s="295"/>
      <c r="D8" s="296"/>
    </row>
    <row r="9" spans="1:4" s="196" customFormat="1" ht="14.25">
      <c r="A9" s="297"/>
      <c r="B9" s="313" t="s">
        <v>419</v>
      </c>
      <c r="C9" s="314">
        <v>114</v>
      </c>
      <c r="D9" s="314">
        <v>95</v>
      </c>
    </row>
    <row r="10" spans="1:4" s="196" customFormat="1" ht="14.25">
      <c r="A10" s="297"/>
      <c r="B10" s="313" t="s">
        <v>420</v>
      </c>
      <c r="C10" s="314">
        <v>159</v>
      </c>
      <c r="D10" s="314">
        <v>147</v>
      </c>
    </row>
    <row r="11" spans="1:4" s="196" customFormat="1" ht="14.25">
      <c r="A11" s="297"/>
      <c r="B11" s="313" t="s">
        <v>421</v>
      </c>
      <c r="C11" s="314">
        <v>26</v>
      </c>
      <c r="D11" s="314">
        <v>2</v>
      </c>
    </row>
    <row r="12" spans="1:4" s="196" customFormat="1" ht="14.25">
      <c r="A12" s="297"/>
      <c r="B12" s="313" t="s">
        <v>422</v>
      </c>
      <c r="C12" s="314">
        <v>54</v>
      </c>
      <c r="D12" s="314">
        <v>42</v>
      </c>
    </row>
    <row r="13" spans="1:4" s="196" customFormat="1" ht="14.25">
      <c r="A13" s="297"/>
      <c r="B13" s="313" t="s">
        <v>423</v>
      </c>
      <c r="C13" s="314">
        <v>63</v>
      </c>
      <c r="D13" s="314">
        <v>79</v>
      </c>
    </row>
    <row r="14" spans="1:4" s="196" customFormat="1" ht="14.25">
      <c r="A14" s="298"/>
      <c r="B14" s="313" t="s">
        <v>424</v>
      </c>
      <c r="C14" s="314">
        <v>81</v>
      </c>
      <c r="D14" s="316"/>
    </row>
    <row r="15" spans="1:4" s="196" customFormat="1" ht="12" customHeight="1">
      <c r="A15" s="299"/>
      <c r="B15" s="294"/>
      <c r="C15" s="300"/>
      <c r="D15" s="301"/>
    </row>
    <row r="16" spans="1:4" s="196" customFormat="1" ht="16.5" customHeight="1">
      <c r="A16" s="292" t="s">
        <v>425</v>
      </c>
      <c r="B16" s="293" t="s">
        <v>426</v>
      </c>
      <c r="C16" s="295" t="s">
        <v>427</v>
      </c>
      <c r="D16" s="296"/>
    </row>
    <row r="17" spans="1:4" s="196" customFormat="1" ht="16.5" customHeight="1">
      <c r="A17" s="292"/>
      <c r="B17" s="293" t="s">
        <v>428</v>
      </c>
      <c r="C17" s="1"/>
      <c r="D17" s="302"/>
    </row>
    <row r="18" spans="1:4" s="196" customFormat="1" ht="16.5" customHeight="1">
      <c r="A18" s="297"/>
      <c r="B18" s="1"/>
      <c r="C18" s="317" t="s">
        <v>429</v>
      </c>
      <c r="D18" s="317" t="s">
        <v>430</v>
      </c>
    </row>
    <row r="19" spans="1:4" s="196" customFormat="1" ht="14.25">
      <c r="A19" s="297"/>
      <c r="B19" s="318" t="s">
        <v>431</v>
      </c>
      <c r="C19" s="315" t="s">
        <v>432</v>
      </c>
      <c r="D19" s="315" t="s">
        <v>432</v>
      </c>
    </row>
    <row r="20" spans="1:4" s="196" customFormat="1" ht="14.25">
      <c r="A20" s="297"/>
      <c r="B20" s="313" t="s">
        <v>433</v>
      </c>
      <c r="C20" s="313" t="s">
        <v>434</v>
      </c>
      <c r="D20" s="313" t="s">
        <v>435</v>
      </c>
    </row>
    <row r="21" spans="1:4" s="196" customFormat="1" ht="14.25">
      <c r="A21" s="297"/>
      <c r="B21" s="313" t="s">
        <v>436</v>
      </c>
      <c r="C21" s="313" t="s">
        <v>437</v>
      </c>
      <c r="D21" s="313" t="s">
        <v>438</v>
      </c>
    </row>
    <row r="22" spans="1:4" s="196" customFormat="1" ht="14.25">
      <c r="A22" s="297"/>
      <c r="B22" s="313" t="s">
        <v>439</v>
      </c>
      <c r="C22" s="313" t="s">
        <v>440</v>
      </c>
      <c r="D22" s="319" t="s">
        <v>441</v>
      </c>
    </row>
    <row r="23" spans="1:4" s="196" customFormat="1" ht="14.25">
      <c r="A23" s="297"/>
      <c r="B23" s="313" t="s">
        <v>442</v>
      </c>
      <c r="C23" s="313" t="s">
        <v>443</v>
      </c>
      <c r="D23" s="313" t="s">
        <v>441</v>
      </c>
    </row>
    <row r="24" spans="1:4" s="196" customFormat="1" ht="14.25">
      <c r="A24" s="297"/>
      <c r="B24" s="313" t="s">
        <v>444</v>
      </c>
      <c r="C24" s="313" t="s">
        <v>443</v>
      </c>
      <c r="D24" s="313" t="s">
        <v>445</v>
      </c>
    </row>
    <row r="25" spans="1:4" s="196" customFormat="1" ht="14.25">
      <c r="A25" s="298"/>
      <c r="B25" s="313" t="s">
        <v>446</v>
      </c>
      <c r="C25" s="313" t="s">
        <v>443</v>
      </c>
      <c r="D25" s="320"/>
    </row>
    <row r="26" spans="1:4" s="196" customFormat="1" ht="12" customHeight="1">
      <c r="A26" s="297"/>
      <c r="B26" s="294"/>
      <c r="C26" s="303"/>
      <c r="D26" s="293"/>
    </row>
    <row r="27" spans="1:4" s="196" customFormat="1" ht="16.5" customHeight="1">
      <c r="A27" s="292" t="s">
        <v>447</v>
      </c>
      <c r="B27" s="293" t="s">
        <v>448</v>
      </c>
      <c r="D27" s="294"/>
    </row>
    <row r="28" spans="1:4" s="196" customFormat="1" ht="16.5" customHeight="1">
      <c r="A28" s="292"/>
      <c r="B28" s="293" t="s">
        <v>449</v>
      </c>
      <c r="C28" s="295" t="s">
        <v>418</v>
      </c>
      <c r="D28" s="296"/>
    </row>
    <row r="29" spans="1:4" ht="12" customHeight="1">
      <c r="A29" s="304"/>
      <c r="B29" s="305"/>
      <c r="D29" s="306"/>
    </row>
    <row r="30" spans="1:4" s="196" customFormat="1" ht="14.25">
      <c r="A30" s="297"/>
      <c r="B30" s="313" t="s">
        <v>433</v>
      </c>
      <c r="C30" s="314">
        <v>0</v>
      </c>
      <c r="D30" s="314">
        <v>0</v>
      </c>
    </row>
    <row r="31" spans="1:4" s="196" customFormat="1" ht="14.25">
      <c r="A31" s="297"/>
      <c r="B31" s="313" t="s">
        <v>436</v>
      </c>
      <c r="C31" s="314">
        <v>0</v>
      </c>
      <c r="D31" s="314">
        <v>0</v>
      </c>
    </row>
    <row r="32" spans="1:4" s="196" customFormat="1" ht="14.25">
      <c r="A32" s="297"/>
      <c r="B32" s="313" t="s">
        <v>439</v>
      </c>
      <c r="C32" s="314">
        <v>0</v>
      </c>
      <c r="D32" s="314">
        <v>0</v>
      </c>
    </row>
    <row r="33" spans="1:4" s="196" customFormat="1" ht="14.25">
      <c r="A33" s="297"/>
      <c r="B33" s="313" t="s">
        <v>442</v>
      </c>
      <c r="C33" s="314">
        <v>0</v>
      </c>
      <c r="D33" s="314">
        <v>0</v>
      </c>
    </row>
    <row r="34" spans="1:4" s="196" customFormat="1" ht="14.25">
      <c r="A34" s="297"/>
      <c r="B34" s="313" t="s">
        <v>444</v>
      </c>
      <c r="C34" s="314">
        <v>0</v>
      </c>
      <c r="D34" s="314">
        <v>0</v>
      </c>
    </row>
    <row r="35" spans="1:4" s="196" customFormat="1" ht="14.25">
      <c r="A35" s="298"/>
      <c r="B35" s="313" t="s">
        <v>446</v>
      </c>
      <c r="C35" s="314"/>
      <c r="D35" s="314"/>
    </row>
    <row r="36" spans="1:4" ht="12.75">
      <c r="A36" s="304"/>
      <c r="B36" s="302"/>
      <c r="C36" s="78"/>
      <c r="D36" s="307"/>
    </row>
    <row r="37" spans="1:4" s="196" customFormat="1" ht="16.5" customHeight="1">
      <c r="A37" s="292" t="s">
        <v>450</v>
      </c>
      <c r="B37" s="293" t="s">
        <v>451</v>
      </c>
      <c r="D37" s="294"/>
    </row>
    <row r="38" spans="1:4" s="196" customFormat="1" ht="15.75" customHeight="1">
      <c r="A38" s="292"/>
      <c r="B38" s="293" t="s">
        <v>452</v>
      </c>
      <c r="C38" s="295" t="s">
        <v>418</v>
      </c>
      <c r="D38" s="296"/>
    </row>
    <row r="39" spans="1:4" ht="12" customHeight="1">
      <c r="A39" s="304"/>
      <c r="B39" s="305"/>
      <c r="D39" s="302"/>
    </row>
    <row r="40" spans="1:4" s="196" customFormat="1" ht="14.25">
      <c r="A40" s="312"/>
      <c r="B40" s="313" t="s">
        <v>453</v>
      </c>
      <c r="C40" s="314">
        <v>894</v>
      </c>
      <c r="D40" s="314">
        <v>891</v>
      </c>
    </row>
    <row r="41" spans="1:4" s="196" customFormat="1" ht="14.25">
      <c r="A41" s="312"/>
      <c r="B41" s="313" t="s">
        <v>454</v>
      </c>
      <c r="C41" s="314">
        <v>1235</v>
      </c>
      <c r="D41" s="314">
        <v>1215</v>
      </c>
    </row>
    <row r="42" spans="1:4" s="196" customFormat="1" ht="14.25">
      <c r="A42" s="312"/>
      <c r="B42" s="313" t="s">
        <v>455</v>
      </c>
      <c r="C42" s="314">
        <v>290</v>
      </c>
      <c r="D42" s="314">
        <v>290</v>
      </c>
    </row>
    <row r="43" spans="1:4" s="196" customFormat="1" ht="14.25">
      <c r="A43" s="312"/>
      <c r="B43" s="313" t="s">
        <v>456</v>
      </c>
      <c r="C43" s="314">
        <v>605</v>
      </c>
      <c r="D43" s="314">
        <v>607</v>
      </c>
    </row>
    <row r="44" spans="1:4" s="196" customFormat="1" ht="14.25">
      <c r="A44" s="312"/>
      <c r="B44" s="313" t="s">
        <v>457</v>
      </c>
      <c r="C44" s="314">
        <v>943</v>
      </c>
      <c r="D44" s="314">
        <v>907</v>
      </c>
    </row>
    <row r="45" spans="1:4" s="196" customFormat="1" ht="14.25">
      <c r="A45" s="315"/>
      <c r="B45" s="313" t="s">
        <v>458</v>
      </c>
      <c r="C45" s="314">
        <v>1290</v>
      </c>
      <c r="D45" s="316"/>
    </row>
    <row r="47" ht="12.75">
      <c r="B47" s="1" t="s">
        <v>459</v>
      </c>
    </row>
    <row r="50" ht="12.75">
      <c r="A50" s="1" t="s">
        <v>460</v>
      </c>
    </row>
    <row r="53" ht="12.75">
      <c r="A53" s="7" t="s">
        <v>74</v>
      </c>
    </row>
    <row r="54" spans="1:2" s="7" customFormat="1" ht="12.75">
      <c r="A54" s="7" t="s">
        <v>409</v>
      </c>
      <c r="B54" s="1"/>
    </row>
    <row r="58" s="7" customFormat="1" ht="10.5" customHeight="1">
      <c r="B58" s="1"/>
    </row>
    <row r="59" s="7" customFormat="1" ht="12.75">
      <c r="B59" s="1"/>
    </row>
  </sheetData>
  <printOptions/>
  <pageMargins left="0.75" right="0.35" top="0.66" bottom="0.33" header="0.5" footer="0.25"/>
  <pageSetup horizontalDpi="300" verticalDpi="3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AU125"/>
  <sheetViews>
    <sheetView showGridLines="0" showZeros="0" workbookViewId="0" topLeftCell="A1">
      <selection activeCell="A21" sqref="A21"/>
    </sheetView>
  </sheetViews>
  <sheetFormatPr defaultColWidth="9.140625" defaultRowHeight="12.75"/>
  <cols>
    <col min="1" max="1" width="58.57421875" style="324" customWidth="1"/>
    <col min="2" max="2" width="9.8515625" style="324" customWidth="1"/>
    <col min="3" max="3" width="11.00390625" style="324" customWidth="1"/>
    <col min="4" max="4" width="10.421875" style="324" customWidth="1"/>
    <col min="5" max="5" width="10.7109375" style="324" customWidth="1"/>
    <col min="6" max="16384" width="8.00390625" style="324" customWidth="1"/>
  </cols>
  <sheetData>
    <row r="1" spans="1:5" ht="12.75">
      <c r="A1" s="322" t="s">
        <v>1</v>
      </c>
      <c r="B1" s="322"/>
      <c r="C1" s="322"/>
      <c r="D1" s="322"/>
      <c r="E1" s="323" t="s">
        <v>461</v>
      </c>
    </row>
    <row r="2" spans="1:5" ht="12.75">
      <c r="A2" s="325"/>
      <c r="B2" s="325"/>
      <c r="C2" s="325"/>
      <c r="D2" s="325"/>
      <c r="E2" s="325"/>
    </row>
    <row r="3" spans="1:5" ht="18">
      <c r="A3" s="326" t="s">
        <v>462</v>
      </c>
      <c r="B3" s="327"/>
      <c r="C3" s="322"/>
      <c r="D3" s="322"/>
      <c r="E3" s="322"/>
    </row>
    <row r="4" spans="1:5" ht="18">
      <c r="A4" s="326" t="s">
        <v>463</v>
      </c>
      <c r="B4" s="327"/>
      <c r="C4" s="322"/>
      <c r="D4" s="322"/>
      <c r="E4" s="322"/>
    </row>
    <row r="5" spans="1:5" ht="18">
      <c r="A5" s="328"/>
      <c r="B5" s="328"/>
      <c r="C5" s="329"/>
      <c r="D5" s="330"/>
      <c r="E5" s="330" t="s">
        <v>396</v>
      </c>
    </row>
    <row r="6" spans="1:5" ht="35.25" customHeight="1">
      <c r="A6" s="331" t="s">
        <v>4</v>
      </c>
      <c r="B6" s="332" t="s">
        <v>464</v>
      </c>
      <c r="C6" s="332" t="s">
        <v>6</v>
      </c>
      <c r="D6" s="332" t="s">
        <v>7</v>
      </c>
      <c r="E6" s="333" t="s">
        <v>202</v>
      </c>
    </row>
    <row r="7" spans="1:5" s="337" customFormat="1" ht="12.75" customHeight="1">
      <c r="A7" s="334">
        <v>1</v>
      </c>
      <c r="B7" s="335">
        <v>2</v>
      </c>
      <c r="C7" s="335">
        <v>3</v>
      </c>
      <c r="D7" s="335">
        <v>4</v>
      </c>
      <c r="E7" s="336">
        <v>5</v>
      </c>
    </row>
    <row r="8" spans="1:5" ht="16.5" customHeight="1">
      <c r="A8" s="338" t="s">
        <v>465</v>
      </c>
      <c r="B8" s="339">
        <f>B16+B20</f>
        <v>423848</v>
      </c>
      <c r="C8" s="339">
        <f>C16+C20</f>
        <v>324456</v>
      </c>
      <c r="D8" s="340">
        <f aca="true" t="shared" si="0" ref="D8:D50">C8/B8*100</f>
        <v>76.55008399237462</v>
      </c>
      <c r="E8" s="341">
        <f>E16+E20</f>
        <v>35443</v>
      </c>
    </row>
    <row r="9" spans="1:5" ht="12">
      <c r="A9" s="342" t="s">
        <v>466</v>
      </c>
      <c r="B9" s="339">
        <f>SUM(B10:B13)</f>
        <v>405811</v>
      </c>
      <c r="C9" s="339">
        <f>SUM(C10:C13)</f>
        <v>307936</v>
      </c>
      <c r="D9" s="340">
        <f t="shared" si="0"/>
        <v>75.88162962561388</v>
      </c>
      <c r="E9" s="341">
        <f>SUM(E10:E13)</f>
        <v>33748</v>
      </c>
    </row>
    <row r="10" spans="1:5" ht="12">
      <c r="A10" s="342" t="s">
        <v>467</v>
      </c>
      <c r="B10" s="339">
        <v>223653</v>
      </c>
      <c r="C10" s="339">
        <v>170740</v>
      </c>
      <c r="D10" s="340">
        <f t="shared" si="0"/>
        <v>76.34147541056905</v>
      </c>
      <c r="E10" s="341">
        <v>19906</v>
      </c>
    </row>
    <row r="11" spans="1:5" ht="12">
      <c r="A11" s="342" t="s">
        <v>468</v>
      </c>
      <c r="B11" s="339">
        <v>18064</v>
      </c>
      <c r="C11" s="339">
        <v>13284</v>
      </c>
      <c r="D11" s="340">
        <f t="shared" si="0"/>
        <v>73.53852967227635</v>
      </c>
      <c r="E11" s="341">
        <v>1557</v>
      </c>
    </row>
    <row r="12" spans="1:5" ht="12">
      <c r="A12" s="342" t="s">
        <v>469</v>
      </c>
      <c r="B12" s="339">
        <v>25381</v>
      </c>
      <c r="C12" s="339">
        <v>18239</v>
      </c>
      <c r="D12" s="340">
        <f t="shared" si="0"/>
        <v>71.86084078641504</v>
      </c>
      <c r="E12" s="341">
        <v>1963</v>
      </c>
    </row>
    <row r="13" spans="1:5" ht="12">
      <c r="A13" s="342" t="s">
        <v>470</v>
      </c>
      <c r="B13" s="339">
        <v>138713</v>
      </c>
      <c r="C13" s="339">
        <v>105673</v>
      </c>
      <c r="D13" s="340">
        <f t="shared" si="0"/>
        <v>76.18103566356433</v>
      </c>
      <c r="E13" s="341">
        <v>10322</v>
      </c>
    </row>
    <row r="14" spans="1:5" ht="12">
      <c r="A14" s="343" t="s">
        <v>471</v>
      </c>
      <c r="B14" s="339">
        <v>8726</v>
      </c>
      <c r="C14" s="339">
        <v>5936</v>
      </c>
      <c r="D14" s="340">
        <f t="shared" si="0"/>
        <v>68.02658721063489</v>
      </c>
      <c r="E14" s="341">
        <v>553</v>
      </c>
    </row>
    <row r="15" spans="1:5" ht="22.5">
      <c r="A15" s="343" t="s">
        <v>472</v>
      </c>
      <c r="B15" s="339">
        <v>24575</v>
      </c>
      <c r="C15" s="339">
        <v>18352</v>
      </c>
      <c r="D15" s="340">
        <f t="shared" si="0"/>
        <v>74.67751780264497</v>
      </c>
      <c r="E15" s="341">
        <v>2030</v>
      </c>
    </row>
    <row r="16" spans="1:5" ht="16.5" customHeight="1">
      <c r="A16" s="338" t="s">
        <v>473</v>
      </c>
      <c r="B16" s="339">
        <f>B9-B14-B15</f>
        <v>372510</v>
      </c>
      <c r="C16" s="339">
        <f>C9-C14-C15</f>
        <v>283648</v>
      </c>
      <c r="D16" s="340">
        <f t="shared" si="0"/>
        <v>76.14506993100856</v>
      </c>
      <c r="E16" s="341">
        <f>E9-E14-E15</f>
        <v>31165</v>
      </c>
    </row>
    <row r="17" spans="1:5" ht="12">
      <c r="A17" s="342" t="s">
        <v>474</v>
      </c>
      <c r="B17" s="339">
        <f>SUM(B18:B19)</f>
        <v>51338</v>
      </c>
      <c r="C17" s="339">
        <f>SUM(C18:C19)</f>
        <v>40808</v>
      </c>
      <c r="D17" s="340">
        <f t="shared" si="0"/>
        <v>79.48887763450075</v>
      </c>
      <c r="E17" s="341">
        <f>SUM(E18:E19)</f>
        <v>4278</v>
      </c>
    </row>
    <row r="18" spans="1:5" ht="12">
      <c r="A18" s="342" t="s">
        <v>475</v>
      </c>
      <c r="B18" s="339">
        <v>46789</v>
      </c>
      <c r="C18" s="339">
        <v>36460</v>
      </c>
      <c r="D18" s="340">
        <f t="shared" si="0"/>
        <v>77.92429844621599</v>
      </c>
      <c r="E18" s="341">
        <v>3769</v>
      </c>
    </row>
    <row r="19" spans="1:5" ht="12">
      <c r="A19" s="342" t="s">
        <v>476</v>
      </c>
      <c r="B19" s="339">
        <v>4549</v>
      </c>
      <c r="C19" s="339">
        <v>4348</v>
      </c>
      <c r="D19" s="340">
        <f t="shared" si="0"/>
        <v>95.58144647175203</v>
      </c>
      <c r="E19" s="341">
        <v>509</v>
      </c>
    </row>
    <row r="20" spans="1:5" ht="16.5" customHeight="1">
      <c r="A20" s="338" t="s">
        <v>477</v>
      </c>
      <c r="B20" s="339">
        <v>51338</v>
      </c>
      <c r="C20" s="339">
        <v>40808</v>
      </c>
      <c r="D20" s="340">
        <f t="shared" si="0"/>
        <v>79.48887763450075</v>
      </c>
      <c r="E20" s="341">
        <v>4278</v>
      </c>
    </row>
    <row r="21" spans="1:5" ht="28.5" customHeight="1">
      <c r="A21" s="338" t="s">
        <v>478</v>
      </c>
      <c r="B21" s="339">
        <f>SUM(B22:B24)</f>
        <v>432423</v>
      </c>
      <c r="C21" s="339">
        <f>SUM(C22:C24)</f>
        <v>325534</v>
      </c>
      <c r="D21" s="340">
        <f t="shared" si="0"/>
        <v>75.28137957509198</v>
      </c>
      <c r="E21" s="341">
        <f>SUM(E22:E24)</f>
        <v>39240</v>
      </c>
    </row>
    <row r="22" spans="1:5" ht="21" customHeight="1">
      <c r="A22" s="344" t="s">
        <v>479</v>
      </c>
      <c r="B22" s="339">
        <f aca="true" t="shared" si="1" ref="B22:C24">B34+B43</f>
        <v>377796</v>
      </c>
      <c r="C22" s="339">
        <f t="shared" si="1"/>
        <v>262877</v>
      </c>
      <c r="D22" s="340">
        <f t="shared" si="0"/>
        <v>69.58173193998877</v>
      </c>
      <c r="E22" s="341">
        <f>E34+E43</f>
        <v>26499</v>
      </c>
    </row>
    <row r="23" spans="1:5" ht="21" customHeight="1">
      <c r="A23" s="344" t="s">
        <v>480</v>
      </c>
      <c r="B23" s="339">
        <f t="shared" si="1"/>
        <v>36302</v>
      </c>
      <c r="C23" s="339">
        <f t="shared" si="1"/>
        <v>27490</v>
      </c>
      <c r="D23" s="340">
        <f t="shared" si="0"/>
        <v>75.7258553247755</v>
      </c>
      <c r="E23" s="341">
        <f>E35+E44</f>
        <v>5220</v>
      </c>
    </row>
    <row r="24" spans="1:5" ht="21" customHeight="1">
      <c r="A24" s="344" t="s">
        <v>481</v>
      </c>
      <c r="B24" s="339">
        <f t="shared" si="1"/>
        <v>18325</v>
      </c>
      <c r="C24" s="339">
        <f t="shared" si="1"/>
        <v>35167</v>
      </c>
      <c r="D24" s="340">
        <f t="shared" si="0"/>
        <v>191.90723055934515</v>
      </c>
      <c r="E24" s="341">
        <f>E36+E45</f>
        <v>7521</v>
      </c>
    </row>
    <row r="25" spans="1:5" ht="28.5" customHeight="1">
      <c r="A25" s="338" t="s">
        <v>482</v>
      </c>
      <c r="B25" s="339">
        <f>B8-B21</f>
        <v>-8575</v>
      </c>
      <c r="C25" s="339">
        <f>C8-C21</f>
        <v>-1078</v>
      </c>
      <c r="D25" s="340">
        <f t="shared" si="0"/>
        <v>12.571428571428573</v>
      </c>
      <c r="E25" s="341">
        <f>E8-E21</f>
        <v>-3797</v>
      </c>
    </row>
    <row r="26" spans="1:5" ht="16.5" customHeight="1">
      <c r="A26" s="338" t="s">
        <v>483</v>
      </c>
      <c r="B26" s="339">
        <f>B38+B47</f>
        <v>-3109</v>
      </c>
      <c r="C26" s="339">
        <f>C38+C47</f>
        <v>-1902</v>
      </c>
      <c r="D26" s="340">
        <f t="shared" si="0"/>
        <v>61.17722740431007</v>
      </c>
      <c r="E26" s="341">
        <f>E38+E47</f>
        <v>-854</v>
      </c>
    </row>
    <row r="27" spans="1:5" ht="28.5" customHeight="1">
      <c r="A27" s="338" t="s">
        <v>484</v>
      </c>
      <c r="B27" s="339">
        <f>B21+B26</f>
        <v>429314</v>
      </c>
      <c r="C27" s="339">
        <f>C21+C26</f>
        <v>323632</v>
      </c>
      <c r="D27" s="340">
        <f t="shared" si="0"/>
        <v>75.38351882305258</v>
      </c>
      <c r="E27" s="341">
        <f>E21+E26</f>
        <v>38386</v>
      </c>
    </row>
    <row r="28" spans="1:5" ht="28.5" customHeight="1">
      <c r="A28" s="338" t="s">
        <v>485</v>
      </c>
      <c r="B28" s="339">
        <f>B25-B26</f>
        <v>-5466</v>
      </c>
      <c r="C28" s="339">
        <f>C25-C26</f>
        <v>824</v>
      </c>
      <c r="D28" s="340">
        <f t="shared" si="0"/>
        <v>-15.075009147457008</v>
      </c>
      <c r="E28" s="341">
        <f>E25-E26</f>
        <v>-2943</v>
      </c>
    </row>
    <row r="29" spans="1:5" ht="16.5" customHeight="1">
      <c r="A29" s="338" t="s">
        <v>486</v>
      </c>
      <c r="B29" s="339">
        <v>402676</v>
      </c>
      <c r="C29" s="339">
        <v>313339</v>
      </c>
      <c r="D29" s="340">
        <f t="shared" si="0"/>
        <v>77.81417318141632</v>
      </c>
      <c r="E29" s="341">
        <v>37425</v>
      </c>
    </row>
    <row r="30" spans="1:5" ht="12">
      <c r="A30" s="343" t="s">
        <v>487</v>
      </c>
      <c r="B30" s="339">
        <v>33301</v>
      </c>
      <c r="C30" s="339">
        <v>24288</v>
      </c>
      <c r="D30" s="340">
        <f t="shared" si="0"/>
        <v>72.93474670430318</v>
      </c>
      <c r="E30" s="341">
        <v>2583</v>
      </c>
    </row>
    <row r="31" spans="1:5" ht="16.5" customHeight="1">
      <c r="A31" s="338" t="s">
        <v>488</v>
      </c>
      <c r="B31" s="339">
        <f>B29-B30</f>
        <v>369375</v>
      </c>
      <c r="C31" s="339">
        <f>C29-C30</f>
        <v>289051</v>
      </c>
      <c r="D31" s="340">
        <f t="shared" si="0"/>
        <v>78.25407783417936</v>
      </c>
      <c r="E31" s="341">
        <f>E29-E30</f>
        <v>34842</v>
      </c>
    </row>
    <row r="32" spans="1:5" ht="15.75" customHeight="1">
      <c r="A32" s="345" t="s">
        <v>489</v>
      </c>
      <c r="B32" s="339">
        <v>365789</v>
      </c>
      <c r="C32" s="339">
        <v>262697</v>
      </c>
      <c r="D32" s="340">
        <f t="shared" si="0"/>
        <v>71.8165390430002</v>
      </c>
      <c r="E32" s="341">
        <v>26792</v>
      </c>
    </row>
    <row r="33" spans="1:5" ht="12">
      <c r="A33" s="346" t="s">
        <v>487</v>
      </c>
      <c r="B33" s="339">
        <v>33301</v>
      </c>
      <c r="C33" s="339">
        <v>24288</v>
      </c>
      <c r="D33" s="340">
        <f t="shared" si="0"/>
        <v>72.93474670430318</v>
      </c>
      <c r="E33" s="341">
        <v>2583</v>
      </c>
    </row>
    <row r="34" spans="1:47" s="345" customFormat="1" ht="12">
      <c r="A34" s="347" t="s">
        <v>490</v>
      </c>
      <c r="B34" s="339">
        <f>B32-B33</f>
        <v>332488</v>
      </c>
      <c r="C34" s="339">
        <f>C32-C33</f>
        <v>238409</v>
      </c>
      <c r="D34" s="340">
        <f t="shared" si="0"/>
        <v>71.70454272033878</v>
      </c>
      <c r="E34" s="341">
        <f>E32-E33</f>
        <v>24209</v>
      </c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</row>
    <row r="35" spans="1:47" s="345" customFormat="1" ht="12">
      <c r="A35" s="347" t="s">
        <v>491</v>
      </c>
      <c r="B35" s="339">
        <v>20164</v>
      </c>
      <c r="C35" s="339">
        <v>15919</v>
      </c>
      <c r="D35" s="340">
        <f t="shared" si="0"/>
        <v>78.94762943860346</v>
      </c>
      <c r="E35" s="341">
        <v>3104</v>
      </c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</row>
    <row r="36" spans="1:47" s="345" customFormat="1" ht="12">
      <c r="A36" s="348" t="s">
        <v>492</v>
      </c>
      <c r="B36" s="339">
        <v>16723</v>
      </c>
      <c r="C36" s="339">
        <v>34723</v>
      </c>
      <c r="D36" s="340">
        <f t="shared" si="0"/>
        <v>207.6361896788854</v>
      </c>
      <c r="E36" s="341">
        <v>7529</v>
      </c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</row>
    <row r="37" spans="1:47" s="350" customFormat="1" ht="28.5" customHeight="1">
      <c r="A37" s="349" t="s">
        <v>493</v>
      </c>
      <c r="B37" s="339">
        <f>B16-B31</f>
        <v>3135</v>
      </c>
      <c r="C37" s="339">
        <f>C16-C31</f>
        <v>-5403</v>
      </c>
      <c r="D37" s="340">
        <f t="shared" si="0"/>
        <v>-172.3444976076555</v>
      </c>
      <c r="E37" s="341">
        <f>E16-E31</f>
        <v>-3677</v>
      </c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</row>
    <row r="38" spans="1:5" ht="16.5" customHeight="1">
      <c r="A38" s="338" t="s">
        <v>494</v>
      </c>
      <c r="B38" s="339">
        <f>B39-B40</f>
        <v>-493</v>
      </c>
      <c r="C38" s="339">
        <f>C39-C40</f>
        <v>-15</v>
      </c>
      <c r="D38" s="340">
        <f t="shared" si="0"/>
        <v>3.0425963488843815</v>
      </c>
      <c r="E38" s="341">
        <f>E39-E40</f>
        <v>128</v>
      </c>
    </row>
    <row r="39" spans="1:47" s="350" customFormat="1" ht="15" customHeight="1">
      <c r="A39" s="345" t="s">
        <v>495</v>
      </c>
      <c r="B39" s="339">
        <v>80</v>
      </c>
      <c r="C39" s="339">
        <v>445</v>
      </c>
      <c r="D39" s="340">
        <f t="shared" si="0"/>
        <v>556.25</v>
      </c>
      <c r="E39" s="341">
        <v>196</v>
      </c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</row>
    <row r="40" spans="1:47" s="350" customFormat="1" ht="15" customHeight="1">
      <c r="A40" s="345" t="s">
        <v>496</v>
      </c>
      <c r="B40" s="339">
        <v>573</v>
      </c>
      <c r="C40" s="339">
        <v>460</v>
      </c>
      <c r="D40" s="340">
        <f t="shared" si="0"/>
        <v>80.27923211169285</v>
      </c>
      <c r="E40" s="341">
        <v>68</v>
      </c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</row>
    <row r="41" spans="1:47" s="351" customFormat="1" ht="28.5" customHeight="1">
      <c r="A41" s="349" t="s">
        <v>497</v>
      </c>
      <c r="B41" s="339">
        <f>B37-B38</f>
        <v>3628</v>
      </c>
      <c r="C41" s="339">
        <f>C37-C38</f>
        <v>-5388</v>
      </c>
      <c r="D41" s="340">
        <f t="shared" si="0"/>
        <v>-148.51157662624036</v>
      </c>
      <c r="E41" s="341">
        <f>E37-E38</f>
        <v>-3805</v>
      </c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</row>
    <row r="42" spans="1:5" ht="16.5" customHeight="1">
      <c r="A42" s="338" t="s">
        <v>498</v>
      </c>
      <c r="B42" s="339">
        <f>SUM(B43:B45)</f>
        <v>63048</v>
      </c>
      <c r="C42" s="339">
        <f>SUM(C43:C45)</f>
        <v>36483</v>
      </c>
      <c r="D42" s="340">
        <f t="shared" si="0"/>
        <v>57.86543585839361</v>
      </c>
      <c r="E42" s="341">
        <f>SUM(E43:E45)</f>
        <v>4398</v>
      </c>
    </row>
    <row r="43" spans="1:47" s="345" customFormat="1" ht="12">
      <c r="A43" s="347" t="s">
        <v>499</v>
      </c>
      <c r="B43" s="339">
        <v>45308</v>
      </c>
      <c r="C43" s="339">
        <v>24468</v>
      </c>
      <c r="D43" s="340">
        <f t="shared" si="0"/>
        <v>54.00370795444513</v>
      </c>
      <c r="E43" s="341">
        <v>2290</v>
      </c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</row>
    <row r="44" spans="1:47" s="345" customFormat="1" ht="12">
      <c r="A44" s="347" t="s">
        <v>500</v>
      </c>
      <c r="B44" s="339">
        <v>16138</v>
      </c>
      <c r="C44" s="339">
        <v>11571</v>
      </c>
      <c r="D44" s="340">
        <f t="shared" si="0"/>
        <v>71.70033461395464</v>
      </c>
      <c r="E44" s="341">
        <v>2116</v>
      </c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</row>
    <row r="45" spans="1:47" s="345" customFormat="1" ht="12">
      <c r="A45" s="339" t="s">
        <v>501</v>
      </c>
      <c r="B45" s="339">
        <v>1602</v>
      </c>
      <c r="C45" s="340">
        <v>444</v>
      </c>
      <c r="D45" s="340">
        <f t="shared" si="0"/>
        <v>27.715355805243448</v>
      </c>
      <c r="E45" s="341">
        <v>-8</v>
      </c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</row>
    <row r="46" spans="1:47" s="351" customFormat="1" ht="28.5" customHeight="1">
      <c r="A46" s="352" t="s">
        <v>502</v>
      </c>
      <c r="B46" s="339">
        <f>SUM(B20-B42)</f>
        <v>-11710</v>
      </c>
      <c r="C46" s="339">
        <f>SUM(C20-C42)</f>
        <v>4325</v>
      </c>
      <c r="D46" s="340">
        <f t="shared" si="0"/>
        <v>-36.934244235695985</v>
      </c>
      <c r="E46" s="341">
        <f>SUM(E20-E42)</f>
        <v>-120</v>
      </c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</row>
    <row r="47" spans="1:5" ht="16.5" customHeight="1">
      <c r="A47" s="338" t="s">
        <v>503</v>
      </c>
      <c r="B47" s="339">
        <f>B48-B49</f>
        <v>-2616</v>
      </c>
      <c r="C47" s="339">
        <f>C48-C49</f>
        <v>-1887</v>
      </c>
      <c r="D47" s="340">
        <f t="shared" si="0"/>
        <v>72.13302752293578</v>
      </c>
      <c r="E47" s="341">
        <f>E48-E49</f>
        <v>-982</v>
      </c>
    </row>
    <row r="48" spans="1:6" s="350" customFormat="1" ht="15" customHeight="1">
      <c r="A48" s="345" t="s">
        <v>504</v>
      </c>
      <c r="B48" s="339">
        <v>3603</v>
      </c>
      <c r="C48" s="339">
        <v>2914</v>
      </c>
      <c r="D48" s="340">
        <f t="shared" si="0"/>
        <v>80.87704690535664</v>
      </c>
      <c r="E48" s="341">
        <v>184</v>
      </c>
      <c r="F48" s="353"/>
    </row>
    <row r="49" spans="1:6" s="350" customFormat="1" ht="15" customHeight="1">
      <c r="A49" s="345" t="s">
        <v>505</v>
      </c>
      <c r="B49" s="339">
        <v>6219</v>
      </c>
      <c r="C49" s="339">
        <v>4801</v>
      </c>
      <c r="D49" s="340">
        <f t="shared" si="0"/>
        <v>77.19890657662003</v>
      </c>
      <c r="E49" s="341">
        <v>1166</v>
      </c>
      <c r="F49" s="353"/>
    </row>
    <row r="50" spans="1:6" s="350" customFormat="1" ht="28.5" customHeight="1">
      <c r="A50" s="354" t="s">
        <v>506</v>
      </c>
      <c r="B50" s="355">
        <f>SUM(B46-B47)</f>
        <v>-9094</v>
      </c>
      <c r="C50" s="355">
        <f>SUM(C46-C47)</f>
        <v>6212</v>
      </c>
      <c r="D50" s="356">
        <f t="shared" si="0"/>
        <v>-68.3087750164944</v>
      </c>
      <c r="E50" s="357">
        <f>SUM(E46-E47)</f>
        <v>862</v>
      </c>
      <c r="F50" s="353"/>
    </row>
    <row r="51" s="325" customFormat="1" ht="12.75">
      <c r="A51" s="358"/>
    </row>
    <row r="52" s="325" customFormat="1" ht="12.75">
      <c r="A52" s="358"/>
    </row>
    <row r="53" s="325" customFormat="1" ht="12.75">
      <c r="A53" s="358"/>
    </row>
    <row r="54" s="325" customFormat="1" ht="12.75">
      <c r="A54" s="358"/>
    </row>
    <row r="55" s="325" customFormat="1" ht="12.75">
      <c r="A55" s="358"/>
    </row>
    <row r="56" s="325" customFormat="1" ht="12.75">
      <c r="A56" s="358"/>
    </row>
    <row r="57" spans="1:4" s="325" customFormat="1" ht="12.75">
      <c r="A57" s="359" t="s">
        <v>507</v>
      </c>
      <c r="B57" s="360"/>
      <c r="C57" s="361"/>
      <c r="D57" s="361" t="s">
        <v>508</v>
      </c>
    </row>
    <row r="58" s="325" customFormat="1" ht="12.75">
      <c r="A58" s="358"/>
    </row>
    <row r="59" s="325" customFormat="1" ht="12.75">
      <c r="A59" s="358"/>
    </row>
    <row r="60" s="325" customFormat="1" ht="12.75">
      <c r="A60" s="358"/>
    </row>
    <row r="61" s="325" customFormat="1" ht="12.75">
      <c r="A61" s="358"/>
    </row>
    <row r="62" s="325" customFormat="1" ht="12.75">
      <c r="A62" s="358"/>
    </row>
    <row r="63" s="325" customFormat="1" ht="12.75">
      <c r="A63" s="358"/>
    </row>
    <row r="64" s="325" customFormat="1" ht="12.75">
      <c r="A64" s="358"/>
    </row>
    <row r="65" s="325" customFormat="1" ht="12.75">
      <c r="A65" s="362" t="s">
        <v>509</v>
      </c>
    </row>
    <row r="66" s="325" customFormat="1" ht="12.75">
      <c r="A66" s="362" t="s">
        <v>510</v>
      </c>
    </row>
    <row r="67" s="325" customFormat="1" ht="12.75">
      <c r="A67" s="358"/>
    </row>
    <row r="68" s="325" customFormat="1" ht="12.75">
      <c r="A68" s="358"/>
    </row>
    <row r="69" s="325" customFormat="1" ht="12.75">
      <c r="A69" s="362"/>
    </row>
    <row r="72" s="325" customFormat="1" ht="12.75">
      <c r="A72" s="358"/>
    </row>
    <row r="73" s="325" customFormat="1" ht="12.75">
      <c r="A73" s="358"/>
    </row>
    <row r="74" s="325" customFormat="1" ht="12.75">
      <c r="A74" s="358"/>
    </row>
    <row r="75" s="325" customFormat="1" ht="12.75">
      <c r="A75" s="358"/>
    </row>
    <row r="76" s="325" customFormat="1" ht="12.75">
      <c r="A76" s="358"/>
    </row>
    <row r="77" s="325" customFormat="1" ht="12.75">
      <c r="A77" s="358"/>
    </row>
    <row r="78" s="325" customFormat="1" ht="12.75">
      <c r="A78" s="358"/>
    </row>
    <row r="79" ht="11.25">
      <c r="A79" s="363"/>
    </row>
    <row r="80" ht="11.25">
      <c r="A80" s="363"/>
    </row>
    <row r="81" ht="11.25">
      <c r="A81" s="363"/>
    </row>
    <row r="82" ht="11.25">
      <c r="A82" s="363"/>
    </row>
    <row r="83" ht="11.25">
      <c r="A83" s="363"/>
    </row>
    <row r="84" ht="11.25">
      <c r="A84" s="363"/>
    </row>
    <row r="85" ht="11.25">
      <c r="A85" s="363"/>
    </row>
    <row r="86" ht="11.25">
      <c r="A86" s="363"/>
    </row>
    <row r="87" ht="11.25">
      <c r="A87" s="363"/>
    </row>
    <row r="88" ht="11.25">
      <c r="A88" s="363"/>
    </row>
    <row r="89" ht="11.25">
      <c r="A89" s="363"/>
    </row>
    <row r="90" ht="11.25">
      <c r="A90" s="363"/>
    </row>
    <row r="91" ht="11.25">
      <c r="A91" s="363"/>
    </row>
    <row r="92" ht="11.25">
      <c r="A92" s="363"/>
    </row>
    <row r="93" ht="11.25">
      <c r="A93" s="363"/>
    </row>
    <row r="94" ht="11.25">
      <c r="A94" s="363"/>
    </row>
    <row r="95" ht="11.25">
      <c r="A95" s="363"/>
    </row>
    <row r="96" ht="11.25">
      <c r="A96" s="363"/>
    </row>
    <row r="97" ht="11.25">
      <c r="A97" s="363"/>
    </row>
    <row r="98" ht="11.25">
      <c r="A98" s="363"/>
    </row>
    <row r="99" ht="11.25">
      <c r="A99" s="363"/>
    </row>
    <row r="100" ht="11.25">
      <c r="A100" s="363"/>
    </row>
    <row r="101" ht="11.25">
      <c r="A101" s="363"/>
    </row>
    <row r="102" ht="11.25">
      <c r="A102" s="363"/>
    </row>
    <row r="103" ht="11.25">
      <c r="A103" s="363"/>
    </row>
    <row r="104" ht="11.25">
      <c r="A104" s="363"/>
    </row>
    <row r="105" ht="11.25">
      <c r="A105" s="363"/>
    </row>
    <row r="106" ht="11.25">
      <c r="A106" s="363"/>
    </row>
    <row r="107" ht="11.25">
      <c r="A107" s="363"/>
    </row>
    <row r="108" ht="11.25">
      <c r="A108" s="363"/>
    </row>
    <row r="109" ht="11.25">
      <c r="A109" s="363"/>
    </row>
    <row r="110" ht="11.25">
      <c r="A110" s="363"/>
    </row>
    <row r="111" ht="11.25">
      <c r="A111" s="363"/>
    </row>
    <row r="112" ht="11.25">
      <c r="A112" s="363"/>
    </row>
    <row r="113" ht="11.25">
      <c r="A113" s="363"/>
    </row>
    <row r="114" ht="11.25">
      <c r="A114" s="363"/>
    </row>
    <row r="115" ht="11.25">
      <c r="A115" s="363"/>
    </row>
    <row r="116" ht="11.25">
      <c r="A116" s="363"/>
    </row>
    <row r="117" ht="11.25">
      <c r="A117" s="363"/>
    </row>
    <row r="118" ht="11.25">
      <c r="A118" s="363"/>
    </row>
    <row r="119" ht="11.25">
      <c r="A119" s="363"/>
    </row>
    <row r="120" ht="11.25">
      <c r="A120" s="363"/>
    </row>
    <row r="121" ht="11.25">
      <c r="A121" s="363"/>
    </row>
    <row r="122" ht="11.25">
      <c r="A122" s="363"/>
    </row>
    <row r="123" ht="11.25">
      <c r="A123" s="363"/>
    </row>
    <row r="124" ht="11.25">
      <c r="A124" s="363"/>
    </row>
    <row r="125" ht="11.25">
      <c r="A125" s="363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Sastādīšanas datums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1">
      <selection activeCell="A21" sqref="A21"/>
    </sheetView>
  </sheetViews>
  <sheetFormatPr defaultColWidth="9.140625" defaultRowHeight="12.75"/>
  <cols>
    <col min="1" max="1" width="37.57421875" style="370" customWidth="1"/>
    <col min="2" max="5" width="12.7109375" style="324" customWidth="1"/>
    <col min="6" max="16384" width="7.421875" style="324" customWidth="1"/>
  </cols>
  <sheetData>
    <row r="1" spans="1:5" ht="12.75">
      <c r="A1" s="364" t="s">
        <v>511</v>
      </c>
      <c r="B1" s="364"/>
      <c r="C1" s="322"/>
      <c r="D1" s="322"/>
      <c r="E1" s="322" t="s">
        <v>512</v>
      </c>
    </row>
    <row r="2" spans="1:7" s="322" customFormat="1" ht="12.75">
      <c r="A2" s="364"/>
      <c r="B2" s="364"/>
      <c r="E2" s="365"/>
      <c r="G2" s="364" t="s">
        <v>513</v>
      </c>
    </row>
    <row r="4" spans="1:6" s="369" customFormat="1" ht="15.75">
      <c r="A4" s="366" t="s">
        <v>514</v>
      </c>
      <c r="B4" s="367"/>
      <c r="C4" s="368"/>
      <c r="D4" s="368"/>
      <c r="E4" s="368"/>
      <c r="F4" s="368"/>
    </row>
    <row r="5" spans="1:6" s="369" customFormat="1" ht="15.75">
      <c r="A5" s="366" t="s">
        <v>515</v>
      </c>
      <c r="B5" s="367"/>
      <c r="C5" s="368"/>
      <c r="D5" s="368"/>
      <c r="E5" s="368"/>
      <c r="F5" s="368"/>
    </row>
    <row r="6" spans="2:4" ht="11.25">
      <c r="B6" s="371"/>
      <c r="C6" s="371"/>
      <c r="D6" s="371"/>
    </row>
    <row r="7" spans="3:9" ht="12.75" customHeight="1">
      <c r="C7" s="371"/>
      <c r="D7" s="371"/>
      <c r="E7" s="371"/>
      <c r="F7" s="372"/>
      <c r="G7" s="372"/>
      <c r="H7" s="372"/>
      <c r="I7" s="372"/>
    </row>
    <row r="8" spans="1:5" s="372" customFormat="1" ht="12.75" customHeight="1">
      <c r="A8" s="373"/>
      <c r="B8" s="373"/>
      <c r="C8" s="374"/>
      <c r="D8" s="374"/>
      <c r="E8" s="374" t="s">
        <v>3</v>
      </c>
    </row>
    <row r="9" spans="1:8" s="372" customFormat="1" ht="40.5" customHeight="1">
      <c r="A9" s="375" t="s">
        <v>4</v>
      </c>
      <c r="B9" s="376" t="s">
        <v>464</v>
      </c>
      <c r="C9" s="376" t="s">
        <v>6</v>
      </c>
      <c r="D9" s="376" t="s">
        <v>516</v>
      </c>
      <c r="E9" s="377" t="s">
        <v>202</v>
      </c>
      <c r="F9" s="325"/>
      <c r="G9" s="325"/>
      <c r="H9" s="325"/>
    </row>
    <row r="10" spans="1:8" s="372" customFormat="1" ht="12.75">
      <c r="A10" s="378" t="s">
        <v>517</v>
      </c>
      <c r="B10" s="379">
        <v>2</v>
      </c>
      <c r="C10" s="379">
        <v>3</v>
      </c>
      <c r="D10" s="379">
        <v>4</v>
      </c>
      <c r="E10" s="380" t="s">
        <v>518</v>
      </c>
      <c r="F10" s="325"/>
      <c r="G10" s="325"/>
      <c r="H10" s="325"/>
    </row>
    <row r="11" spans="1:6" s="325" customFormat="1" ht="12.75">
      <c r="A11" s="381" t="s">
        <v>519</v>
      </c>
      <c r="B11" s="382">
        <f>B12+B29</f>
        <v>405811</v>
      </c>
      <c r="C11" s="382">
        <f>C12+C29</f>
        <v>307936</v>
      </c>
      <c r="D11" s="383">
        <f aca="true" t="shared" si="0" ref="D11:D35">C11/B11*100</f>
        <v>75.88162962561388</v>
      </c>
      <c r="E11" s="384">
        <f>E12+E29</f>
        <v>33748</v>
      </c>
      <c r="F11" s="324"/>
    </row>
    <row r="12" spans="1:7" ht="25.5">
      <c r="A12" s="385" t="s">
        <v>520</v>
      </c>
      <c r="B12" s="382">
        <f>B13+B21+B28</f>
        <v>267098</v>
      </c>
      <c r="C12" s="382">
        <f>C13+C21+C28</f>
        <v>202263</v>
      </c>
      <c r="D12" s="383">
        <f t="shared" si="0"/>
        <v>75.72613797183057</v>
      </c>
      <c r="E12" s="384">
        <f>E13+E21+E28</f>
        <v>23426</v>
      </c>
      <c r="F12" s="325"/>
      <c r="G12" s="325"/>
    </row>
    <row r="13" spans="1:5" s="325" customFormat="1" ht="12.75">
      <c r="A13" s="386" t="s">
        <v>521</v>
      </c>
      <c r="B13" s="382">
        <v>223653</v>
      </c>
      <c r="C13" s="382">
        <v>170740</v>
      </c>
      <c r="D13" s="383">
        <f t="shared" si="0"/>
        <v>76.34147541056905</v>
      </c>
      <c r="E13" s="384">
        <v>19906</v>
      </c>
    </row>
    <row r="14" spans="1:6" s="325" customFormat="1" ht="12.75">
      <c r="A14" s="387" t="s">
        <v>125</v>
      </c>
      <c r="B14" s="382">
        <v>222658</v>
      </c>
      <c r="C14" s="382">
        <v>169865</v>
      </c>
      <c r="D14" s="383">
        <f t="shared" si="0"/>
        <v>76.2896460041858</v>
      </c>
      <c r="E14" s="384">
        <v>19816</v>
      </c>
      <c r="F14" s="324"/>
    </row>
    <row r="15" spans="1:6" s="372" customFormat="1" ht="12">
      <c r="A15" s="388" t="s">
        <v>522</v>
      </c>
      <c r="B15" s="382">
        <v>186264</v>
      </c>
      <c r="C15" s="382">
        <v>137402</v>
      </c>
      <c r="D15" s="383">
        <f t="shared" si="0"/>
        <v>73.76734097839626</v>
      </c>
      <c r="E15" s="384">
        <v>17438</v>
      </c>
      <c r="F15" s="324"/>
    </row>
    <row r="16" spans="1:6" s="372" customFormat="1" ht="12">
      <c r="A16" s="388" t="s">
        <v>523</v>
      </c>
      <c r="B16" s="382">
        <v>30673</v>
      </c>
      <c r="C16" s="382">
        <v>25385</v>
      </c>
      <c r="D16" s="383">
        <f t="shared" si="0"/>
        <v>82.76008215694584</v>
      </c>
      <c r="E16" s="384">
        <v>1774</v>
      </c>
      <c r="F16" s="324"/>
    </row>
    <row r="17" spans="1:6" s="372" customFormat="1" ht="12">
      <c r="A17" s="388" t="s">
        <v>524</v>
      </c>
      <c r="B17" s="382">
        <v>4843</v>
      </c>
      <c r="C17" s="382">
        <v>6142</v>
      </c>
      <c r="D17" s="383">
        <f t="shared" si="0"/>
        <v>126.82221763369812</v>
      </c>
      <c r="E17" s="384">
        <v>516</v>
      </c>
      <c r="F17" s="324"/>
    </row>
    <row r="18" spans="1:6" s="372" customFormat="1" ht="12">
      <c r="A18" s="388" t="s">
        <v>525</v>
      </c>
      <c r="B18" s="382">
        <v>878</v>
      </c>
      <c r="C18" s="382">
        <v>936</v>
      </c>
      <c r="D18" s="383">
        <f t="shared" si="0"/>
        <v>106.60592255125285</v>
      </c>
      <c r="E18" s="384">
        <v>88</v>
      </c>
      <c r="F18" s="324"/>
    </row>
    <row r="19" spans="1:6" s="325" customFormat="1" ht="12.75">
      <c r="A19" s="387" t="s">
        <v>127</v>
      </c>
      <c r="B19" s="382">
        <v>995</v>
      </c>
      <c r="C19" s="382">
        <v>875</v>
      </c>
      <c r="D19" s="383">
        <f t="shared" si="0"/>
        <v>87.93969849246231</v>
      </c>
      <c r="E19" s="384">
        <v>90</v>
      </c>
      <c r="F19" s="324"/>
    </row>
    <row r="20" spans="1:5" ht="12">
      <c r="A20" s="388" t="s">
        <v>526</v>
      </c>
      <c r="B20" s="382">
        <v>995</v>
      </c>
      <c r="C20" s="382">
        <v>875</v>
      </c>
      <c r="D20" s="383">
        <f t="shared" si="0"/>
        <v>87.93969849246231</v>
      </c>
      <c r="E20" s="384">
        <v>90</v>
      </c>
    </row>
    <row r="21" spans="1:5" s="325" customFormat="1" ht="12.75">
      <c r="A21" s="386" t="s">
        <v>527</v>
      </c>
      <c r="B21" s="382">
        <v>18064</v>
      </c>
      <c r="C21" s="382">
        <v>13284</v>
      </c>
      <c r="D21" s="383">
        <f t="shared" si="0"/>
        <v>73.53852967227635</v>
      </c>
      <c r="E21" s="384">
        <v>1557</v>
      </c>
    </row>
    <row r="22" spans="1:7" ht="12.75">
      <c r="A22" s="388" t="s">
        <v>528</v>
      </c>
      <c r="B22" s="382">
        <v>383</v>
      </c>
      <c r="C22" s="382">
        <v>274</v>
      </c>
      <c r="D22" s="383">
        <f t="shared" si="0"/>
        <v>71.54046997389034</v>
      </c>
      <c r="E22" s="384">
        <v>41</v>
      </c>
      <c r="F22" s="325"/>
      <c r="G22" s="325"/>
    </row>
    <row r="23" spans="1:7" ht="12.75">
      <c r="A23" s="388" t="s">
        <v>529</v>
      </c>
      <c r="B23" s="382">
        <v>3225</v>
      </c>
      <c r="C23" s="382">
        <v>2570</v>
      </c>
      <c r="D23" s="383">
        <f t="shared" si="0"/>
        <v>79.68992248062015</v>
      </c>
      <c r="E23" s="384">
        <v>308</v>
      </c>
      <c r="F23" s="325"/>
      <c r="G23" s="325"/>
    </row>
    <row r="24" spans="1:7" ht="12.75">
      <c r="A24" s="388" t="s">
        <v>530</v>
      </c>
      <c r="B24" s="382">
        <v>251</v>
      </c>
      <c r="C24" s="382">
        <v>174</v>
      </c>
      <c r="D24" s="383">
        <f t="shared" si="0"/>
        <v>69.32270916334662</v>
      </c>
      <c r="E24" s="384">
        <v>20</v>
      </c>
      <c r="F24" s="325"/>
      <c r="G24" s="325"/>
    </row>
    <row r="25" spans="1:7" ht="12.75">
      <c r="A25" s="388" t="s">
        <v>531</v>
      </c>
      <c r="B25" s="382">
        <v>13586</v>
      </c>
      <c r="C25" s="382">
        <v>9847</v>
      </c>
      <c r="D25" s="383">
        <f t="shared" si="0"/>
        <v>72.47902252318563</v>
      </c>
      <c r="E25" s="384">
        <v>1170</v>
      </c>
      <c r="F25" s="325"/>
      <c r="G25" s="325"/>
    </row>
    <row r="26" spans="1:7" ht="22.5">
      <c r="A26" s="389" t="s">
        <v>532</v>
      </c>
      <c r="B26" s="382">
        <v>456</v>
      </c>
      <c r="C26" s="382">
        <v>357</v>
      </c>
      <c r="D26" s="383">
        <f t="shared" si="0"/>
        <v>78.28947368421053</v>
      </c>
      <c r="E26" s="384">
        <v>29</v>
      </c>
      <c r="F26" s="325"/>
      <c r="G26" s="325"/>
    </row>
    <row r="27" spans="1:7" ht="12.75">
      <c r="A27" s="388" t="s">
        <v>533</v>
      </c>
      <c r="B27" s="382">
        <v>163</v>
      </c>
      <c r="C27" s="382">
        <v>62</v>
      </c>
      <c r="D27" s="383">
        <f t="shared" si="0"/>
        <v>38.036809815950924</v>
      </c>
      <c r="E27" s="384">
        <v>-11</v>
      </c>
      <c r="F27" s="325"/>
      <c r="G27" s="325"/>
    </row>
    <row r="28" spans="1:7" ht="38.25">
      <c r="A28" s="390" t="s">
        <v>534</v>
      </c>
      <c r="B28" s="382">
        <v>25381</v>
      </c>
      <c r="C28" s="382">
        <v>18239</v>
      </c>
      <c r="D28" s="383">
        <f t="shared" si="0"/>
        <v>71.86084078641504</v>
      </c>
      <c r="E28" s="384">
        <v>1963</v>
      </c>
      <c r="F28" s="325"/>
      <c r="G28" s="325"/>
    </row>
    <row r="29" spans="1:7" ht="12.75">
      <c r="A29" s="386" t="s">
        <v>535</v>
      </c>
      <c r="B29" s="382">
        <f>B30+B34+B39+B43</f>
        <v>138713</v>
      </c>
      <c r="C29" s="382">
        <f>C30+C34+C39+C43</f>
        <v>105673</v>
      </c>
      <c r="D29" s="383">
        <f t="shared" si="0"/>
        <v>76.18103566356433</v>
      </c>
      <c r="E29" s="382">
        <f>E30+E34+E39+E43</f>
        <v>10322</v>
      </c>
      <c r="F29" s="325"/>
      <c r="G29" s="325"/>
    </row>
    <row r="30" spans="1:7" ht="12.75">
      <c r="A30" s="391" t="s">
        <v>536</v>
      </c>
      <c r="B30" s="382">
        <v>8292</v>
      </c>
      <c r="C30" s="382">
        <v>5977</v>
      </c>
      <c r="D30" s="383">
        <f t="shared" si="0"/>
        <v>72.08152436082972</v>
      </c>
      <c r="E30" s="384">
        <v>619</v>
      </c>
      <c r="F30" s="325"/>
      <c r="G30" s="325"/>
    </row>
    <row r="31" spans="1:7" ht="22.5">
      <c r="A31" s="389" t="s">
        <v>537</v>
      </c>
      <c r="B31" s="382">
        <v>6529</v>
      </c>
      <c r="C31" s="382">
        <v>4588</v>
      </c>
      <c r="D31" s="383">
        <f t="shared" si="0"/>
        <v>70.27109817736253</v>
      </c>
      <c r="E31" s="384">
        <v>443</v>
      </c>
      <c r="F31" s="325"/>
      <c r="G31" s="325"/>
    </row>
    <row r="32" spans="1:7" ht="22.5">
      <c r="A32" s="389" t="s">
        <v>538</v>
      </c>
      <c r="B32" s="382">
        <v>400</v>
      </c>
      <c r="C32" s="382">
        <v>288</v>
      </c>
      <c r="D32" s="383">
        <f t="shared" si="0"/>
        <v>72</v>
      </c>
      <c r="E32" s="384">
        <v>54</v>
      </c>
      <c r="F32" s="325"/>
      <c r="G32" s="325"/>
    </row>
    <row r="33" spans="1:7" ht="12.75">
      <c r="A33" s="388" t="s">
        <v>539</v>
      </c>
      <c r="B33" s="382">
        <v>1363</v>
      </c>
      <c r="C33" s="382">
        <v>1101</v>
      </c>
      <c r="D33" s="383">
        <f t="shared" si="0"/>
        <v>80.77769625825385</v>
      </c>
      <c r="E33" s="384">
        <v>122</v>
      </c>
      <c r="F33" s="325"/>
      <c r="G33" s="325"/>
    </row>
    <row r="34" spans="1:7" ht="12.75">
      <c r="A34" s="391" t="s">
        <v>540</v>
      </c>
      <c r="B34" s="382">
        <v>97997</v>
      </c>
      <c r="C34" s="382">
        <v>75190</v>
      </c>
      <c r="D34" s="383">
        <f t="shared" si="0"/>
        <v>76.72683857669112</v>
      </c>
      <c r="E34" s="384">
        <v>6966</v>
      </c>
      <c r="F34" s="325"/>
      <c r="G34" s="325"/>
    </row>
    <row r="35" spans="1:7" ht="12.75">
      <c r="A35" s="388" t="s">
        <v>541</v>
      </c>
      <c r="B35" s="382">
        <v>27</v>
      </c>
      <c r="C35" s="382">
        <v>63</v>
      </c>
      <c r="D35" s="383">
        <f t="shared" si="0"/>
        <v>233.33333333333334</v>
      </c>
      <c r="E35" s="384">
        <v>44</v>
      </c>
      <c r="F35" s="325"/>
      <c r="G35" s="325"/>
    </row>
    <row r="36" spans="1:5" ht="12">
      <c r="A36" s="388" t="s">
        <v>542</v>
      </c>
      <c r="B36" s="382">
        <v>0</v>
      </c>
      <c r="C36" s="382">
        <v>0</v>
      </c>
      <c r="D36" s="383"/>
      <c r="E36" s="384">
        <v>0</v>
      </c>
    </row>
    <row r="37" spans="1:5" ht="12">
      <c r="A37" s="388" t="s">
        <v>543</v>
      </c>
      <c r="B37" s="382">
        <v>97970</v>
      </c>
      <c r="C37" s="382">
        <v>75127</v>
      </c>
      <c r="D37" s="383">
        <f>C37/B37*100</f>
        <v>76.68367867714606</v>
      </c>
      <c r="E37" s="384">
        <v>6922</v>
      </c>
    </row>
    <row r="38" spans="1:5" ht="33.75">
      <c r="A38" s="392" t="s">
        <v>544</v>
      </c>
      <c r="B38" s="382">
        <v>0</v>
      </c>
      <c r="C38" s="382">
        <v>0</v>
      </c>
      <c r="D38" s="383"/>
      <c r="E38" s="384">
        <v>0</v>
      </c>
    </row>
    <row r="39" spans="1:5" ht="22.5">
      <c r="A39" s="393" t="s">
        <v>545</v>
      </c>
      <c r="B39" s="382">
        <v>31478</v>
      </c>
      <c r="C39" s="382">
        <v>23609</v>
      </c>
      <c r="D39" s="383">
        <f>C39/B39*100</f>
        <v>75.00158841095367</v>
      </c>
      <c r="E39" s="384">
        <v>2623</v>
      </c>
    </row>
    <row r="40" spans="1:5" ht="12">
      <c r="A40" s="388" t="s">
        <v>541</v>
      </c>
      <c r="B40" s="382">
        <v>31478</v>
      </c>
      <c r="C40" s="382">
        <v>23609</v>
      </c>
      <c r="D40" s="383">
        <f>C40/B40*100</f>
        <v>75.00158841095367</v>
      </c>
      <c r="E40" s="384">
        <v>2623</v>
      </c>
    </row>
    <row r="41" spans="1:5" ht="12">
      <c r="A41" s="388" t="s">
        <v>546</v>
      </c>
      <c r="B41" s="382">
        <v>0</v>
      </c>
      <c r="C41" s="382">
        <v>0</v>
      </c>
      <c r="D41" s="383"/>
      <c r="E41" s="384">
        <v>0</v>
      </c>
    </row>
    <row r="42" spans="1:5" ht="22.5">
      <c r="A42" s="389" t="s">
        <v>547</v>
      </c>
      <c r="B42" s="382">
        <v>0</v>
      </c>
      <c r="C42" s="382">
        <v>0</v>
      </c>
      <c r="D42" s="383"/>
      <c r="E42" s="384">
        <v>0</v>
      </c>
    </row>
    <row r="43" spans="1:5" ht="12">
      <c r="A43" s="394" t="s">
        <v>548</v>
      </c>
      <c r="B43" s="395">
        <v>946</v>
      </c>
      <c r="C43" s="395">
        <v>897</v>
      </c>
      <c r="D43" s="396">
        <f>C43/B43*100</f>
        <v>94.82029598308668</v>
      </c>
      <c r="E43" s="397">
        <v>114</v>
      </c>
    </row>
    <row r="44" spans="1:5" ht="12">
      <c r="A44" s="398" t="s">
        <v>549</v>
      </c>
      <c r="B44" s="399"/>
      <c r="C44" s="399"/>
      <c r="D44" s="400"/>
      <c r="E44" s="401"/>
    </row>
    <row r="45" spans="1:5" ht="12.75">
      <c r="A45" s="398"/>
      <c r="B45" s="402"/>
      <c r="C45" s="402"/>
      <c r="D45" s="402"/>
      <c r="E45" s="401"/>
    </row>
    <row r="46" spans="1:5" ht="12.75">
      <c r="A46" s="398"/>
      <c r="B46" s="402"/>
      <c r="C46" s="402"/>
      <c r="D46" s="402"/>
      <c r="E46" s="401"/>
    </row>
    <row r="47" spans="1:5" s="405" customFormat="1" ht="15.75" customHeight="1">
      <c r="A47" s="403" t="s">
        <v>550</v>
      </c>
      <c r="B47" s="403"/>
      <c r="C47" s="404"/>
      <c r="D47" s="404"/>
      <c r="E47" s="361" t="s">
        <v>508</v>
      </c>
    </row>
    <row r="48" spans="1:4" s="400" customFormat="1" ht="12" hidden="1">
      <c r="A48" s="406"/>
      <c r="B48" s="401"/>
      <c r="C48" s="399"/>
      <c r="D48" s="399"/>
    </row>
    <row r="49" spans="1:5" s="405" customFormat="1" ht="15.75" customHeight="1">
      <c r="A49" s="403"/>
      <c r="B49" s="402"/>
      <c r="C49" s="402"/>
      <c r="D49" s="402"/>
      <c r="E49" s="361"/>
    </row>
    <row r="50" spans="1:4" ht="12.75">
      <c r="A50" s="402"/>
      <c r="B50" s="402"/>
      <c r="C50" s="402"/>
      <c r="D50" s="402"/>
    </row>
    <row r="51" spans="1:4" s="400" customFormat="1" ht="13.5" customHeight="1">
      <c r="A51" s="407"/>
      <c r="C51" s="408"/>
      <c r="D51" s="324"/>
    </row>
    <row r="52" spans="1:4" ht="12.75">
      <c r="A52" s="402"/>
      <c r="B52" s="400"/>
      <c r="C52" s="400"/>
      <c r="D52" s="400"/>
    </row>
    <row r="53" spans="1:4" s="400" customFormat="1" ht="11.25">
      <c r="A53" s="407"/>
      <c r="C53" s="408"/>
      <c r="D53" s="324"/>
    </row>
    <row r="54" spans="1:4" ht="13.5" customHeight="1">
      <c r="A54" s="402"/>
      <c r="B54" s="400"/>
      <c r="C54" s="400"/>
      <c r="D54" s="400"/>
    </row>
    <row r="55" spans="1:3" ht="12">
      <c r="A55" s="403"/>
      <c r="B55" s="409"/>
      <c r="C55" s="408"/>
    </row>
    <row r="56" spans="1:3" ht="12">
      <c r="A56" s="403"/>
      <c r="B56" s="409"/>
      <c r="C56" s="372"/>
    </row>
    <row r="58" spans="1:3" ht="12">
      <c r="A58" s="410"/>
      <c r="B58" s="409"/>
      <c r="C58" s="405"/>
    </row>
    <row r="59" spans="1:3" ht="12">
      <c r="A59" s="403"/>
      <c r="B59" s="409"/>
      <c r="C59" s="405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15.10.00.
           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I66"/>
  <sheetViews>
    <sheetView showGridLines="0" showZeros="0" workbookViewId="0" topLeftCell="A24">
      <selection activeCell="A21" sqref="A21"/>
    </sheetView>
  </sheetViews>
  <sheetFormatPr defaultColWidth="9.140625" defaultRowHeight="12.75"/>
  <cols>
    <col min="1" max="1" width="41.00390625" style="370" customWidth="1"/>
    <col min="2" max="2" width="13.140625" style="434" customWidth="1"/>
    <col min="3" max="5" width="13.140625" style="324" customWidth="1"/>
    <col min="6" max="6" width="11.28125" style="324" customWidth="1"/>
    <col min="7" max="16384" width="8.00390625" style="324" customWidth="1"/>
  </cols>
  <sheetData>
    <row r="1" spans="1:6" ht="12.75">
      <c r="A1" s="364" t="s">
        <v>551</v>
      </c>
      <c r="B1" s="364"/>
      <c r="C1" s="322"/>
      <c r="D1" s="322"/>
      <c r="E1" s="322" t="s">
        <v>552</v>
      </c>
      <c r="F1" s="402" t="s">
        <v>19</v>
      </c>
    </row>
    <row r="2" spans="1:6" ht="12.75">
      <c r="A2" s="364"/>
      <c r="B2" s="364"/>
      <c r="C2" s="322"/>
      <c r="D2" s="322"/>
      <c r="E2" s="322"/>
      <c r="F2" s="402"/>
    </row>
    <row r="3" spans="1:6" ht="12.75">
      <c r="A3" s="364"/>
      <c r="B3" s="364"/>
      <c r="C3" s="322"/>
      <c r="D3" s="322"/>
      <c r="E3" s="322"/>
      <c r="F3" s="402"/>
    </row>
    <row r="4" spans="1:5" s="372" customFormat="1" ht="11.25">
      <c r="A4" s="411"/>
      <c r="B4" s="411"/>
      <c r="C4" s="412"/>
      <c r="D4" s="412"/>
      <c r="E4" s="412"/>
    </row>
    <row r="5" spans="1:6" ht="15.75">
      <c r="A5" s="366" t="s">
        <v>553</v>
      </c>
      <c r="B5" s="367"/>
      <c r="C5" s="368"/>
      <c r="D5" s="368"/>
      <c r="E5" s="368"/>
      <c r="F5" s="368"/>
    </row>
    <row r="6" spans="1:6" s="369" customFormat="1" ht="15.75">
      <c r="A6" s="366" t="s">
        <v>554</v>
      </c>
      <c r="B6" s="367"/>
      <c r="C6" s="368"/>
      <c r="D6" s="368"/>
      <c r="E6" s="368"/>
      <c r="F6" s="368"/>
    </row>
    <row r="7" spans="1:6" s="369" customFormat="1" ht="15">
      <c r="A7" s="370"/>
      <c r="B7" s="413"/>
      <c r="C7" s="371"/>
      <c r="D7" s="371"/>
      <c r="E7" s="371"/>
      <c r="F7" s="324"/>
    </row>
    <row r="8" spans="1:6" ht="11.25">
      <c r="A8" s="410"/>
      <c r="B8" s="414"/>
      <c r="C8" s="372"/>
      <c r="D8" s="412" t="s">
        <v>555</v>
      </c>
      <c r="E8" s="412"/>
      <c r="F8" s="415"/>
    </row>
    <row r="9" spans="1:5" s="372" customFormat="1" ht="43.5" customHeight="1">
      <c r="A9" s="416" t="s">
        <v>4</v>
      </c>
      <c r="B9" s="417" t="s">
        <v>464</v>
      </c>
      <c r="C9" s="417" t="s">
        <v>6</v>
      </c>
      <c r="D9" s="417" t="s">
        <v>516</v>
      </c>
      <c r="E9" s="377" t="s">
        <v>202</v>
      </c>
    </row>
    <row r="10" spans="1:5" ht="11.25">
      <c r="A10" s="378" t="s">
        <v>517</v>
      </c>
      <c r="B10" s="379" t="s">
        <v>556</v>
      </c>
      <c r="C10" s="379" t="s">
        <v>557</v>
      </c>
      <c r="D10" s="379" t="s">
        <v>558</v>
      </c>
      <c r="E10" s="380" t="s">
        <v>518</v>
      </c>
    </row>
    <row r="11" spans="1:5" ht="12.75">
      <c r="A11" s="385" t="s">
        <v>559</v>
      </c>
      <c r="B11" s="382">
        <f>B12+B30</f>
        <v>402183</v>
      </c>
      <c r="C11" s="382">
        <f>C12+C30</f>
        <v>313324</v>
      </c>
      <c r="D11" s="383">
        <f aca="true" t="shared" si="0" ref="D11:D36">C11/B11*100</f>
        <v>77.90582893856777</v>
      </c>
      <c r="E11" s="384">
        <f>E12+E30</f>
        <v>37553</v>
      </c>
    </row>
    <row r="12" spans="1:5" s="325" customFormat="1" ht="12.75">
      <c r="A12" s="418" t="s">
        <v>560</v>
      </c>
      <c r="B12" s="382">
        <f>SUM(B13:B29)</f>
        <v>368882</v>
      </c>
      <c r="C12" s="382">
        <f>SUM(C13:C29)</f>
        <v>289036</v>
      </c>
      <c r="D12" s="383">
        <f t="shared" si="0"/>
        <v>78.35459577859586</v>
      </c>
      <c r="E12" s="384">
        <f>SUM(E13:E29)</f>
        <v>34970</v>
      </c>
    </row>
    <row r="13" spans="1:5" s="405" customFormat="1" ht="12">
      <c r="A13" s="389" t="s">
        <v>561</v>
      </c>
      <c r="B13" s="382">
        <v>42855</v>
      </c>
      <c r="C13" s="382">
        <v>31738</v>
      </c>
      <c r="D13" s="383">
        <f t="shared" si="0"/>
        <v>74.0590362851476</v>
      </c>
      <c r="E13" s="384">
        <v>3610</v>
      </c>
    </row>
    <row r="14" spans="1:5" s="405" customFormat="1" ht="12">
      <c r="A14" s="389" t="s">
        <v>371</v>
      </c>
      <c r="B14" s="382">
        <v>130</v>
      </c>
      <c r="C14" s="382">
        <v>82</v>
      </c>
      <c r="D14" s="383">
        <f t="shared" si="0"/>
        <v>63.07692307692307</v>
      </c>
      <c r="E14" s="384">
        <v>7</v>
      </c>
    </row>
    <row r="15" spans="1:5" s="405" customFormat="1" ht="12">
      <c r="A15" s="389" t="s">
        <v>372</v>
      </c>
      <c r="B15" s="382">
        <v>5965</v>
      </c>
      <c r="C15" s="382">
        <v>4408</v>
      </c>
      <c r="D15" s="383">
        <f t="shared" si="0"/>
        <v>73.89773679798827</v>
      </c>
      <c r="E15" s="384">
        <v>584</v>
      </c>
    </row>
    <row r="16" spans="1:9" s="405" customFormat="1" ht="12">
      <c r="A16" s="389" t="s">
        <v>373</v>
      </c>
      <c r="B16" s="382">
        <v>190853</v>
      </c>
      <c r="C16" s="382">
        <v>142460</v>
      </c>
      <c r="D16" s="383">
        <f t="shared" si="0"/>
        <v>74.64383583176581</v>
      </c>
      <c r="E16" s="384">
        <v>15817</v>
      </c>
      <c r="I16" s="405" t="s">
        <v>19</v>
      </c>
    </row>
    <row r="17" spans="1:5" s="405" customFormat="1" ht="12">
      <c r="A17" s="389" t="s">
        <v>374</v>
      </c>
      <c r="B17" s="382">
        <v>4831</v>
      </c>
      <c r="C17" s="382">
        <v>4465</v>
      </c>
      <c r="D17" s="383">
        <f t="shared" si="0"/>
        <v>92.42392879321052</v>
      </c>
      <c r="E17" s="384">
        <v>592</v>
      </c>
    </row>
    <row r="18" spans="1:5" s="405" customFormat="1" ht="12">
      <c r="A18" s="389" t="s">
        <v>375</v>
      </c>
      <c r="B18" s="382">
        <v>33775</v>
      </c>
      <c r="C18" s="382">
        <v>24212</v>
      </c>
      <c r="D18" s="383">
        <f t="shared" si="0"/>
        <v>71.68615840118431</v>
      </c>
      <c r="E18" s="384">
        <v>2752</v>
      </c>
    </row>
    <row r="19" spans="1:5" s="405" customFormat="1" ht="12">
      <c r="A19" s="389" t="s">
        <v>376</v>
      </c>
      <c r="B19" s="382">
        <v>51418</v>
      </c>
      <c r="C19" s="382">
        <v>46800</v>
      </c>
      <c r="D19" s="383">
        <f t="shared" si="0"/>
        <v>91.01870940137695</v>
      </c>
      <c r="E19" s="384">
        <v>6608</v>
      </c>
    </row>
    <row r="20" spans="1:5" s="405" customFormat="1" ht="12">
      <c r="A20" s="389" t="s">
        <v>562</v>
      </c>
      <c r="B20" s="382">
        <v>23573</v>
      </c>
      <c r="C20" s="382">
        <v>21071</v>
      </c>
      <c r="D20" s="383">
        <f t="shared" si="0"/>
        <v>89.38616213464556</v>
      </c>
      <c r="E20" s="384">
        <v>2045</v>
      </c>
    </row>
    <row r="21" spans="1:5" s="405" customFormat="1" ht="12">
      <c r="A21" s="389" t="s">
        <v>378</v>
      </c>
      <c r="B21" s="382">
        <v>1316</v>
      </c>
      <c r="C21" s="382">
        <v>1071</v>
      </c>
      <c r="D21" s="383">
        <f t="shared" si="0"/>
        <v>81.38297872340425</v>
      </c>
      <c r="E21" s="384">
        <v>163</v>
      </c>
    </row>
    <row r="22" spans="1:5" s="405" customFormat="1" ht="12">
      <c r="A22" s="389" t="s">
        <v>563</v>
      </c>
      <c r="B22" s="382">
        <v>1537</v>
      </c>
      <c r="C22" s="382">
        <v>919</v>
      </c>
      <c r="D22" s="383">
        <f t="shared" si="0"/>
        <v>59.791802212101494</v>
      </c>
      <c r="E22" s="384">
        <v>100</v>
      </c>
    </row>
    <row r="23" spans="1:5" s="405" customFormat="1" ht="22.5">
      <c r="A23" s="389" t="s">
        <v>380</v>
      </c>
      <c r="B23" s="382">
        <v>27</v>
      </c>
      <c r="C23" s="382">
        <v>53</v>
      </c>
      <c r="D23" s="383">
        <f t="shared" si="0"/>
        <v>196.2962962962963</v>
      </c>
      <c r="E23" s="384">
        <v>9</v>
      </c>
    </row>
    <row r="24" spans="1:5" s="405" customFormat="1" ht="12">
      <c r="A24" s="389" t="s">
        <v>564</v>
      </c>
      <c r="B24" s="382">
        <v>4596</v>
      </c>
      <c r="C24" s="382">
        <v>8279</v>
      </c>
      <c r="D24" s="383">
        <f t="shared" si="0"/>
        <v>180.1348999129678</v>
      </c>
      <c r="E24" s="384">
        <v>2405</v>
      </c>
    </row>
    <row r="25" spans="1:5" s="405" customFormat="1" ht="12">
      <c r="A25" s="389" t="s">
        <v>382</v>
      </c>
      <c r="B25" s="382">
        <v>1096</v>
      </c>
      <c r="C25" s="382">
        <v>785</v>
      </c>
      <c r="D25" s="383">
        <f t="shared" si="0"/>
        <v>71.62408759124088</v>
      </c>
      <c r="E25" s="384">
        <v>96</v>
      </c>
    </row>
    <row r="26" spans="1:5" s="405" customFormat="1" ht="12">
      <c r="A26" s="389" t="s">
        <v>565</v>
      </c>
      <c r="B26" s="405">
        <v>3163</v>
      </c>
      <c r="C26" s="382">
        <v>1997</v>
      </c>
      <c r="D26" s="383">
        <f t="shared" si="0"/>
        <v>63.13626304141637</v>
      </c>
      <c r="E26" s="419">
        <v>71</v>
      </c>
    </row>
    <row r="27" spans="1:5" s="405" customFormat="1" ht="12">
      <c r="A27" s="389" t="s">
        <v>566</v>
      </c>
      <c r="B27" s="382">
        <v>649</v>
      </c>
      <c r="C27" s="382">
        <v>152</v>
      </c>
      <c r="D27" s="383">
        <f t="shared" si="0"/>
        <v>23.42064714946071</v>
      </c>
      <c r="E27" s="384">
        <v>16</v>
      </c>
    </row>
    <row r="28" spans="1:5" s="405" customFormat="1" ht="12">
      <c r="A28" s="389" t="s">
        <v>567</v>
      </c>
      <c r="B28" s="382">
        <v>2412</v>
      </c>
      <c r="C28" s="382">
        <v>25</v>
      </c>
      <c r="D28" s="383">
        <f t="shared" si="0"/>
        <v>1.0364842454394694</v>
      </c>
      <c r="E28" s="384">
        <v>15</v>
      </c>
    </row>
    <row r="29" spans="1:5" s="405" customFormat="1" ht="12">
      <c r="A29" s="389" t="s">
        <v>568</v>
      </c>
      <c r="B29" s="382">
        <v>686</v>
      </c>
      <c r="C29" s="382">
        <v>519</v>
      </c>
      <c r="D29" s="383">
        <f t="shared" si="0"/>
        <v>75.65597667638484</v>
      </c>
      <c r="E29" s="384">
        <v>80</v>
      </c>
    </row>
    <row r="30" spans="1:5" s="405" customFormat="1" ht="12.75" customHeight="1">
      <c r="A30" s="418" t="s">
        <v>569</v>
      </c>
      <c r="B30" s="382">
        <f>B31+B35</f>
        <v>33301</v>
      </c>
      <c r="C30" s="382">
        <v>24288</v>
      </c>
      <c r="D30" s="383">
        <f t="shared" si="0"/>
        <v>72.93474670430318</v>
      </c>
      <c r="E30" s="384">
        <v>2583</v>
      </c>
    </row>
    <row r="31" spans="1:5" s="405" customFormat="1" ht="12">
      <c r="A31" s="420" t="s">
        <v>536</v>
      </c>
      <c r="B31" s="382">
        <v>8726</v>
      </c>
      <c r="C31" s="382">
        <v>5936</v>
      </c>
      <c r="D31" s="383">
        <f t="shared" si="0"/>
        <v>68.02658721063489</v>
      </c>
      <c r="E31" s="384">
        <v>553</v>
      </c>
    </row>
    <row r="32" spans="1:5" s="405" customFormat="1" ht="22.5">
      <c r="A32" s="421" t="s">
        <v>570</v>
      </c>
      <c r="B32" s="382">
        <v>7543</v>
      </c>
      <c r="C32" s="382">
        <v>5089</v>
      </c>
      <c r="D32" s="383">
        <f t="shared" si="0"/>
        <v>67.4665252552035</v>
      </c>
      <c r="E32" s="384">
        <v>427</v>
      </c>
    </row>
    <row r="33" spans="1:5" s="405" customFormat="1" ht="22.5">
      <c r="A33" s="421" t="s">
        <v>571</v>
      </c>
      <c r="B33" s="382">
        <v>567</v>
      </c>
      <c r="C33" s="382">
        <v>409</v>
      </c>
      <c r="D33" s="383">
        <f t="shared" si="0"/>
        <v>72.13403880070547</v>
      </c>
      <c r="E33" s="384">
        <v>78</v>
      </c>
    </row>
    <row r="34" spans="1:5" s="405" customFormat="1" ht="12">
      <c r="A34" s="421" t="s">
        <v>539</v>
      </c>
      <c r="B34" s="382">
        <v>616</v>
      </c>
      <c r="C34" s="382">
        <v>438</v>
      </c>
      <c r="D34" s="383">
        <f t="shared" si="0"/>
        <v>71.1038961038961</v>
      </c>
      <c r="E34" s="384">
        <v>48</v>
      </c>
    </row>
    <row r="35" spans="1:5" s="405" customFormat="1" ht="22.5">
      <c r="A35" s="420" t="s">
        <v>572</v>
      </c>
      <c r="B35" s="382">
        <v>24575</v>
      </c>
      <c r="C35" s="382">
        <v>18352</v>
      </c>
      <c r="D35" s="383">
        <f t="shared" si="0"/>
        <v>74.67751780264497</v>
      </c>
      <c r="E35" s="384">
        <v>2030</v>
      </c>
    </row>
    <row r="36" spans="1:5" s="405" customFormat="1" ht="12">
      <c r="A36" s="422" t="s">
        <v>573</v>
      </c>
      <c r="B36" s="423">
        <v>24575</v>
      </c>
      <c r="C36" s="382">
        <v>18352</v>
      </c>
      <c r="D36" s="383">
        <f t="shared" si="0"/>
        <v>74.67751780264497</v>
      </c>
      <c r="E36" s="384">
        <v>2030</v>
      </c>
    </row>
    <row r="37" spans="1:5" s="359" customFormat="1" ht="12">
      <c r="A37" s="424" t="s">
        <v>574</v>
      </c>
      <c r="B37" s="395"/>
      <c r="C37" s="425"/>
      <c r="D37" s="426"/>
      <c r="E37" s="427"/>
    </row>
    <row r="38" spans="1:5" s="359" customFormat="1" ht="12">
      <c r="A38" s="428"/>
      <c r="B38" s="429"/>
      <c r="C38" s="429"/>
      <c r="D38" s="429"/>
      <c r="E38" s="429"/>
    </row>
    <row r="39" spans="1:8" s="405" customFormat="1" ht="12">
      <c r="A39" s="372" t="s">
        <v>575</v>
      </c>
      <c r="C39" s="430"/>
      <c r="E39" s="324"/>
      <c r="F39" s="324"/>
      <c r="G39" s="324"/>
      <c r="H39" s="324"/>
    </row>
    <row r="40" spans="1:8" s="405" customFormat="1" ht="12">
      <c r="A40" s="431"/>
      <c r="B40" s="432"/>
      <c r="C40" s="430"/>
      <c r="D40" s="429"/>
      <c r="E40" s="324"/>
      <c r="F40" s="324"/>
      <c r="G40" s="324"/>
      <c r="H40" s="324"/>
    </row>
    <row r="41" spans="1:8" s="405" customFormat="1" ht="12">
      <c r="A41" s="431"/>
      <c r="B41" s="432"/>
      <c r="C41" s="430"/>
      <c r="D41" s="429"/>
      <c r="E41" s="324"/>
      <c r="F41" s="324"/>
      <c r="G41" s="324"/>
      <c r="H41" s="324"/>
    </row>
    <row r="42" spans="1:8" s="405" customFormat="1" ht="12">
      <c r="A42" s="403"/>
      <c r="B42" s="430"/>
      <c r="C42" s="429"/>
      <c r="E42" s="324"/>
      <c r="F42" s="324"/>
      <c r="G42" s="324"/>
      <c r="H42" s="324"/>
    </row>
    <row r="43" spans="1:8" s="405" customFormat="1" ht="12">
      <c r="A43" s="403" t="s">
        <v>550</v>
      </c>
      <c r="B43" s="403"/>
      <c r="C43" s="404"/>
      <c r="D43" s="404"/>
      <c r="E43" s="361" t="s">
        <v>508</v>
      </c>
      <c r="F43" s="324"/>
      <c r="G43" s="324"/>
      <c r="H43" s="324"/>
    </row>
    <row r="44" spans="1:8" s="405" customFormat="1" ht="12">
      <c r="A44" s="403"/>
      <c r="B44" s="403"/>
      <c r="C44" s="433"/>
      <c r="D44" s="433"/>
      <c r="E44" s="324"/>
      <c r="F44" s="324"/>
      <c r="G44" s="324"/>
      <c r="H44" s="324"/>
    </row>
    <row r="45" spans="1:8" s="405" customFormat="1" ht="12">
      <c r="A45" s="403"/>
      <c r="B45" s="430"/>
      <c r="E45" s="324"/>
      <c r="F45" s="324"/>
      <c r="G45" s="324"/>
      <c r="H45" s="324"/>
    </row>
    <row r="46" spans="1:8" s="405" customFormat="1" ht="12">
      <c r="A46" s="403"/>
      <c r="B46" s="403"/>
      <c r="C46" s="433"/>
      <c r="D46" s="433"/>
      <c r="E46" s="324"/>
      <c r="F46" s="324"/>
      <c r="G46" s="324"/>
      <c r="H46" s="324"/>
    </row>
    <row r="47" spans="1:8" s="405" customFormat="1" ht="12">
      <c r="A47" s="403"/>
      <c r="B47" s="403"/>
      <c r="C47" s="433"/>
      <c r="E47" s="324"/>
      <c r="F47" s="324"/>
      <c r="G47" s="324"/>
      <c r="H47" s="324"/>
    </row>
    <row r="48" spans="1:4" ht="12">
      <c r="A48" s="403"/>
      <c r="B48" s="370"/>
      <c r="C48" s="409"/>
      <c r="D48" s="433"/>
    </row>
    <row r="66" spans="5:8" ht="11.25">
      <c r="E66" s="324">
        <v>0</v>
      </c>
      <c r="F66" s="324">
        <v>0</v>
      </c>
      <c r="G66" s="324">
        <v>0</v>
      </c>
      <c r="H66" s="324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15.10.00.
&amp;R&amp;P</oddFooter>
  </headerFooter>
  <rowBreaks count="1" manualBreakCount="1">
    <brk id="48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13">
      <selection activeCell="A21" sqref="A21"/>
    </sheetView>
  </sheetViews>
  <sheetFormatPr defaultColWidth="9.140625" defaultRowHeight="12.75"/>
  <cols>
    <col min="1" max="1" width="40.57421875" style="370" customWidth="1"/>
    <col min="2" max="5" width="12.28125" style="324" customWidth="1"/>
    <col min="6" max="16384" width="8.00390625" style="324" customWidth="1"/>
  </cols>
  <sheetData>
    <row r="1" spans="1:5" s="372" customFormat="1" ht="12.75">
      <c r="A1" s="364" t="s">
        <v>576</v>
      </c>
      <c r="B1" s="322"/>
      <c r="C1" s="322"/>
      <c r="D1" s="322"/>
      <c r="E1" s="322" t="s">
        <v>577</v>
      </c>
    </row>
    <row r="2" spans="1:6" s="325" customFormat="1" ht="12.75">
      <c r="A2" s="364"/>
      <c r="B2" s="322"/>
      <c r="C2" s="322"/>
      <c r="D2" s="322"/>
      <c r="E2" s="435"/>
      <c r="F2" s="402"/>
    </row>
    <row r="3" spans="1:5" s="372" customFormat="1" ht="11.25">
      <c r="A3" s="410"/>
      <c r="D3" s="412"/>
      <c r="E3" s="412"/>
    </row>
    <row r="4" spans="1:5" s="369" customFormat="1" ht="31.5">
      <c r="A4" s="366" t="s">
        <v>578</v>
      </c>
      <c r="B4" s="368"/>
      <c r="C4" s="368"/>
      <c r="D4" s="368"/>
      <c r="E4" s="368"/>
    </row>
    <row r="5" spans="1:5" s="369" customFormat="1" ht="15.75">
      <c r="A5" s="366" t="s">
        <v>554</v>
      </c>
      <c r="B5" s="368"/>
      <c r="C5" s="368"/>
      <c r="D5" s="368"/>
      <c r="E5" s="368"/>
    </row>
    <row r="6" spans="1:4" ht="15">
      <c r="A6" s="436"/>
      <c r="B6" s="371"/>
      <c r="C6" s="371"/>
      <c r="D6" s="371"/>
    </row>
    <row r="7" spans="1:4" ht="15">
      <c r="A7" s="436"/>
      <c r="B7" s="371"/>
      <c r="C7" s="371"/>
      <c r="D7" s="371"/>
    </row>
    <row r="8" spans="1:5" s="372" customFormat="1" ht="11.25" customHeight="1">
      <c r="A8" s="410"/>
      <c r="C8" s="412" t="s">
        <v>579</v>
      </c>
      <c r="D8" s="412"/>
      <c r="E8" s="412"/>
    </row>
    <row r="9" spans="1:5" s="372" customFormat="1" ht="33.75" customHeight="1">
      <c r="A9" s="416" t="s">
        <v>4</v>
      </c>
      <c r="B9" s="417" t="s">
        <v>464</v>
      </c>
      <c r="C9" s="417" t="s">
        <v>6</v>
      </c>
      <c r="D9" s="417" t="s">
        <v>516</v>
      </c>
      <c r="E9" s="377" t="s">
        <v>202</v>
      </c>
    </row>
    <row r="10" spans="1:5" s="325" customFormat="1" ht="12.75" customHeight="1">
      <c r="A10" s="378" t="s">
        <v>517</v>
      </c>
      <c r="B10" s="379" t="s">
        <v>556</v>
      </c>
      <c r="C10" s="379" t="s">
        <v>557</v>
      </c>
      <c r="D10" s="379" t="s">
        <v>558</v>
      </c>
      <c r="E10" s="380" t="s">
        <v>518</v>
      </c>
    </row>
    <row r="11" spans="1:5" s="325" customFormat="1" ht="12.75" customHeight="1">
      <c r="A11" s="385" t="s">
        <v>204</v>
      </c>
      <c r="B11" s="382">
        <v>405811</v>
      </c>
      <c r="C11" s="382">
        <v>307936</v>
      </c>
      <c r="D11" s="383">
        <f aca="true" t="shared" si="0" ref="D11:D39">C11/B11*100</f>
        <v>75.88162962561388</v>
      </c>
      <c r="E11" s="384">
        <v>33748</v>
      </c>
    </row>
    <row r="12" spans="1:5" s="325" customFormat="1" ht="12.75">
      <c r="A12" s="385" t="s">
        <v>580</v>
      </c>
      <c r="B12" s="382">
        <f>B13+B31</f>
        <v>402676</v>
      </c>
      <c r="C12" s="382">
        <f>C13+C31</f>
        <v>313339</v>
      </c>
      <c r="D12" s="383">
        <f t="shared" si="0"/>
        <v>77.81417318141632</v>
      </c>
      <c r="E12" s="384">
        <f>E13+E31</f>
        <v>37425</v>
      </c>
    </row>
    <row r="13" spans="1:5" s="400" customFormat="1" ht="11.25" customHeight="1">
      <c r="A13" s="418" t="s">
        <v>211</v>
      </c>
      <c r="B13" s="382">
        <f>B14+B24+B25</f>
        <v>365789</v>
      </c>
      <c r="C13" s="382">
        <f>C14+C24+C25</f>
        <v>262697</v>
      </c>
      <c r="D13" s="383">
        <f t="shared" si="0"/>
        <v>71.8165390430002</v>
      </c>
      <c r="E13" s="384">
        <f>E14+E24+E25</f>
        <v>26792</v>
      </c>
    </row>
    <row r="14" spans="1:5" s="400" customFormat="1" ht="11.25" customHeight="1">
      <c r="A14" s="437" t="s">
        <v>212</v>
      </c>
      <c r="B14" s="382">
        <v>297205</v>
      </c>
      <c r="C14" s="382">
        <v>213513</v>
      </c>
      <c r="D14" s="383">
        <f t="shared" si="0"/>
        <v>71.84031224239162</v>
      </c>
      <c r="E14" s="384">
        <v>21607</v>
      </c>
    </row>
    <row r="15" spans="1:5" ht="12">
      <c r="A15" s="421" t="s">
        <v>581</v>
      </c>
      <c r="B15" s="382">
        <v>146675</v>
      </c>
      <c r="C15" s="382">
        <v>106959</v>
      </c>
      <c r="D15" s="383">
        <f t="shared" si="0"/>
        <v>72.92244758820522</v>
      </c>
      <c r="E15" s="384">
        <v>10414</v>
      </c>
    </row>
    <row r="16" spans="1:5" ht="12">
      <c r="A16" s="421" t="s">
        <v>582</v>
      </c>
      <c r="B16" s="382">
        <v>40012</v>
      </c>
      <c r="C16" s="382">
        <v>28318</v>
      </c>
      <c r="D16" s="383">
        <f t="shared" si="0"/>
        <v>70.7737678696391</v>
      </c>
      <c r="E16" s="384">
        <v>2934</v>
      </c>
    </row>
    <row r="17" spans="1:5" ht="12" hidden="1">
      <c r="A17" s="421" t="s">
        <v>583</v>
      </c>
      <c r="B17" s="382">
        <v>40012</v>
      </c>
      <c r="C17" s="382">
        <v>28319</v>
      </c>
      <c r="D17" s="383">
        <f t="shared" si="0"/>
        <v>70.77626711986404</v>
      </c>
      <c r="E17" s="384">
        <v>2934</v>
      </c>
    </row>
    <row r="18" spans="1:5" ht="12" hidden="1">
      <c r="A18" s="421" t="s">
        <v>584</v>
      </c>
      <c r="B18" s="382">
        <v>1354</v>
      </c>
      <c r="C18" s="382">
        <v>986</v>
      </c>
      <c r="D18" s="383">
        <f t="shared" si="0"/>
        <v>72.82127031019202</v>
      </c>
      <c r="E18" s="384">
        <v>105</v>
      </c>
    </row>
    <row r="19" spans="1:5" ht="12" hidden="1">
      <c r="A19" s="421" t="s">
        <v>585</v>
      </c>
      <c r="B19" s="382">
        <v>51757</v>
      </c>
      <c r="C19" s="382">
        <v>37160</v>
      </c>
      <c r="D19" s="383">
        <f t="shared" si="0"/>
        <v>71.79705160654596</v>
      </c>
      <c r="E19" s="384">
        <v>4215</v>
      </c>
    </row>
    <row r="20" spans="1:5" ht="12" hidden="1">
      <c r="A20" s="421" t="s">
        <v>586</v>
      </c>
      <c r="B20" s="382">
        <v>55282</v>
      </c>
      <c r="C20" s="382">
        <v>38808</v>
      </c>
      <c r="D20" s="383">
        <f t="shared" si="0"/>
        <v>70.2000651206541</v>
      </c>
      <c r="E20" s="384">
        <v>3736</v>
      </c>
    </row>
    <row r="21" spans="1:5" ht="12">
      <c r="A21" s="421" t="s">
        <v>587</v>
      </c>
      <c r="B21" s="382">
        <v>110518</v>
      </c>
      <c r="C21" s="382">
        <v>78236</v>
      </c>
      <c r="D21" s="383">
        <f t="shared" si="0"/>
        <v>70.7902785066686</v>
      </c>
      <c r="E21" s="384">
        <v>8259</v>
      </c>
    </row>
    <row r="22" spans="1:5" ht="12">
      <c r="A22" s="438" t="s">
        <v>588</v>
      </c>
      <c r="B22" s="382">
        <v>107038</v>
      </c>
      <c r="C22" s="382">
        <v>75968</v>
      </c>
      <c r="D22" s="383">
        <f t="shared" si="0"/>
        <v>70.97292550309236</v>
      </c>
      <c r="E22" s="384">
        <v>7951</v>
      </c>
    </row>
    <row r="23" spans="1:5" ht="12">
      <c r="A23" s="438" t="s">
        <v>589</v>
      </c>
      <c r="B23" s="382">
        <v>3480</v>
      </c>
      <c r="C23" s="382">
        <v>2268</v>
      </c>
      <c r="D23" s="383">
        <f t="shared" si="0"/>
        <v>65.17241379310344</v>
      </c>
      <c r="E23" s="384">
        <v>308</v>
      </c>
    </row>
    <row r="24" spans="1:5" ht="12">
      <c r="A24" s="437" t="s">
        <v>590</v>
      </c>
      <c r="B24" s="382">
        <v>3914</v>
      </c>
      <c r="C24" s="382">
        <v>2210</v>
      </c>
      <c r="D24" s="383">
        <f t="shared" si="0"/>
        <v>56.46397547266224</v>
      </c>
      <c r="E24" s="384">
        <v>90</v>
      </c>
    </row>
    <row r="25" spans="1:5" ht="12">
      <c r="A25" s="437" t="s">
        <v>220</v>
      </c>
      <c r="B25" s="382">
        <v>64670</v>
      </c>
      <c r="C25" s="382">
        <v>46974</v>
      </c>
      <c r="D25" s="383">
        <f t="shared" si="0"/>
        <v>72.63646203803927</v>
      </c>
      <c r="E25" s="384">
        <v>5095</v>
      </c>
    </row>
    <row r="26" spans="1:5" ht="12">
      <c r="A26" s="421" t="s">
        <v>591</v>
      </c>
      <c r="B26" s="382">
        <v>558</v>
      </c>
      <c r="C26" s="382">
        <v>403</v>
      </c>
      <c r="D26" s="383">
        <f t="shared" si="0"/>
        <v>72.22222222222221</v>
      </c>
      <c r="E26" s="384">
        <v>37</v>
      </c>
    </row>
    <row r="27" spans="1:5" ht="12">
      <c r="A27" s="421" t="s">
        <v>592</v>
      </c>
      <c r="B27" s="382">
        <v>4916</v>
      </c>
      <c r="C27" s="382">
        <v>3611</v>
      </c>
      <c r="D27" s="383">
        <f t="shared" si="0"/>
        <v>73.4540276647681</v>
      </c>
      <c r="E27" s="384">
        <v>387</v>
      </c>
    </row>
    <row r="28" spans="1:5" ht="12">
      <c r="A28" s="421" t="s">
        <v>593</v>
      </c>
      <c r="B28" s="382">
        <v>26094</v>
      </c>
      <c r="C28" s="382">
        <v>19104</v>
      </c>
      <c r="D28" s="383">
        <f t="shared" si="0"/>
        <v>73.21223269717177</v>
      </c>
      <c r="E28" s="384">
        <v>2193</v>
      </c>
    </row>
    <row r="29" spans="1:5" ht="12">
      <c r="A29" s="421" t="s">
        <v>594</v>
      </c>
      <c r="B29" s="382">
        <v>17210</v>
      </c>
      <c r="C29" s="382">
        <v>12982</v>
      </c>
      <c r="D29" s="383">
        <f t="shared" si="0"/>
        <v>75.43288785589773</v>
      </c>
      <c r="E29" s="384">
        <v>1393</v>
      </c>
    </row>
    <row r="30" spans="1:5" ht="12">
      <c r="A30" s="421" t="s">
        <v>595</v>
      </c>
      <c r="B30" s="382">
        <v>15892</v>
      </c>
      <c r="C30" s="382">
        <v>10874</v>
      </c>
      <c r="D30" s="383">
        <f t="shared" si="0"/>
        <v>68.4243644601057</v>
      </c>
      <c r="E30" s="384">
        <v>1085</v>
      </c>
    </row>
    <row r="31" spans="1:5" s="400" customFormat="1" ht="11.25" customHeight="1">
      <c r="A31" s="439" t="s">
        <v>596</v>
      </c>
      <c r="B31" s="382">
        <v>36887</v>
      </c>
      <c r="C31" s="382">
        <v>50642</v>
      </c>
      <c r="D31" s="383">
        <f t="shared" si="0"/>
        <v>137.28956000759075</v>
      </c>
      <c r="E31" s="384">
        <v>10633</v>
      </c>
    </row>
    <row r="32" spans="1:6" s="400" customFormat="1" ht="11.25" customHeight="1">
      <c r="A32" s="421" t="s">
        <v>234</v>
      </c>
      <c r="B32" s="382">
        <v>20164</v>
      </c>
      <c r="C32" s="382">
        <v>15919</v>
      </c>
      <c r="D32" s="383">
        <f t="shared" si="0"/>
        <v>78.94762943860346</v>
      </c>
      <c r="E32" s="384">
        <v>3104</v>
      </c>
      <c r="F32" s="440"/>
    </row>
    <row r="33" spans="1:5" ht="12" hidden="1">
      <c r="A33" s="421" t="s">
        <v>234</v>
      </c>
      <c r="B33" s="382">
        <v>15521</v>
      </c>
      <c r="C33" s="382">
        <v>4904</v>
      </c>
      <c r="D33" s="383">
        <f t="shared" si="0"/>
        <v>31.595902325881063</v>
      </c>
      <c r="E33" s="384">
        <v>1389</v>
      </c>
    </row>
    <row r="34" spans="1:5" ht="12" hidden="1">
      <c r="A34" s="421" t="s">
        <v>597</v>
      </c>
      <c r="B34" s="382">
        <v>19686</v>
      </c>
      <c r="C34" s="382">
        <v>15572</v>
      </c>
      <c r="D34" s="383">
        <f t="shared" si="0"/>
        <v>79.10189982728842</v>
      </c>
      <c r="E34" s="384">
        <v>3095</v>
      </c>
    </row>
    <row r="35" spans="1:5" ht="12">
      <c r="A35" s="421" t="s">
        <v>235</v>
      </c>
      <c r="B35" s="382">
        <v>16723</v>
      </c>
      <c r="C35" s="382">
        <v>34723</v>
      </c>
      <c r="D35" s="383">
        <f t="shared" si="0"/>
        <v>207.6361896788854</v>
      </c>
      <c r="E35" s="384">
        <v>7529</v>
      </c>
    </row>
    <row r="36" spans="1:5" s="400" customFormat="1" ht="11.25" customHeight="1">
      <c r="A36" s="418" t="s">
        <v>598</v>
      </c>
      <c r="B36" s="382">
        <f>B37-B38</f>
        <v>-493</v>
      </c>
      <c r="C36" s="382">
        <f>C37-C38</f>
        <v>-15</v>
      </c>
      <c r="D36" s="383">
        <f t="shared" si="0"/>
        <v>3.0425963488843815</v>
      </c>
      <c r="E36" s="384">
        <f>E37-E38</f>
        <v>128</v>
      </c>
    </row>
    <row r="37" spans="1:5" ht="12.75" customHeight="1">
      <c r="A37" s="422" t="s">
        <v>599</v>
      </c>
      <c r="B37" s="423">
        <v>80</v>
      </c>
      <c r="C37" s="382">
        <v>445</v>
      </c>
      <c r="D37" s="383">
        <f t="shared" si="0"/>
        <v>556.25</v>
      </c>
      <c r="E37" s="384">
        <v>196</v>
      </c>
    </row>
    <row r="38" spans="1:5" ht="12.75" customHeight="1">
      <c r="A38" s="424" t="s">
        <v>600</v>
      </c>
      <c r="B38" s="441">
        <v>573</v>
      </c>
      <c r="C38" s="441">
        <v>460</v>
      </c>
      <c r="D38" s="396">
        <f t="shared" si="0"/>
        <v>80.27923211169285</v>
      </c>
      <c r="E38" s="397">
        <v>68</v>
      </c>
    </row>
    <row r="39" spans="1:5" ht="12.75" customHeight="1">
      <c r="A39" s="442" t="s">
        <v>339</v>
      </c>
      <c r="B39" s="441">
        <f>B11-B12-B36</f>
        <v>3628</v>
      </c>
      <c r="C39" s="441">
        <f>C11-C12-C36</f>
        <v>-5388</v>
      </c>
      <c r="D39" s="443">
        <f t="shared" si="0"/>
        <v>-148.51157662624036</v>
      </c>
      <c r="E39" s="444">
        <f>E11-E12-E36</f>
        <v>-3805</v>
      </c>
    </row>
    <row r="40" spans="1:5" s="405" customFormat="1" ht="12">
      <c r="A40" s="445"/>
      <c r="B40" s="430"/>
      <c r="C40" s="430"/>
      <c r="D40" s="430"/>
      <c r="E40" s="430"/>
    </row>
    <row r="41" spans="1:5" s="405" customFormat="1" ht="12">
      <c r="A41" s="406"/>
      <c r="B41" s="430"/>
      <c r="C41" s="430"/>
      <c r="D41" s="430"/>
      <c r="E41" s="430"/>
    </row>
    <row r="42" spans="1:6" ht="12">
      <c r="A42" s="430"/>
      <c r="B42" s="430"/>
      <c r="C42" s="430"/>
      <c r="D42" s="430"/>
      <c r="E42" s="430"/>
      <c r="F42" s="409"/>
    </row>
    <row r="43" spans="1:5" s="405" customFormat="1" ht="12">
      <c r="A43" s="403" t="s">
        <v>550</v>
      </c>
      <c r="B43" s="403"/>
      <c r="C43" s="404"/>
      <c r="D43" s="404"/>
      <c r="E43" s="430" t="s">
        <v>508</v>
      </c>
    </row>
    <row r="44" spans="4:5" s="405" customFormat="1" ht="12">
      <c r="D44" s="430"/>
      <c r="E44" s="430"/>
    </row>
    <row r="45" spans="1:5" s="405" customFormat="1" ht="12">
      <c r="A45" s="430"/>
      <c r="B45" s="433"/>
      <c r="C45" s="433"/>
      <c r="D45" s="430"/>
      <c r="E45" s="430"/>
    </row>
    <row r="46" spans="1:5" s="405" customFormat="1" ht="12">
      <c r="A46" s="430"/>
      <c r="B46" s="433"/>
      <c r="D46" s="430"/>
      <c r="E46" s="430"/>
    </row>
    <row r="47" spans="1:5" ht="12">
      <c r="A47" s="434"/>
      <c r="B47" s="409"/>
      <c r="D47" s="430"/>
      <c r="E47" s="430"/>
    </row>
    <row r="48" spans="4:6" ht="12">
      <c r="D48" s="430"/>
      <c r="E48" s="430"/>
      <c r="F48" s="409"/>
    </row>
    <row r="49" spans="4:5" ht="12">
      <c r="D49" s="430"/>
      <c r="E49" s="430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15.10.00.  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1">
      <selection activeCell="A21" sqref="A21"/>
    </sheetView>
  </sheetViews>
  <sheetFormatPr defaultColWidth="9.140625" defaultRowHeight="12.75"/>
  <cols>
    <col min="1" max="1" width="42.7109375" style="324" customWidth="1"/>
    <col min="2" max="5" width="12.28125" style="324" customWidth="1"/>
    <col min="6" max="16384" width="8.00390625" style="324" customWidth="1"/>
  </cols>
  <sheetData>
    <row r="1" spans="1:5" s="372" customFormat="1" ht="12.75">
      <c r="A1" s="322" t="s">
        <v>576</v>
      </c>
      <c r="B1" s="322"/>
      <c r="C1" s="322"/>
      <c r="D1" s="322"/>
      <c r="E1" s="322" t="s">
        <v>601</v>
      </c>
    </row>
    <row r="2" spans="1:5" s="372" customFormat="1" ht="12.75">
      <c r="A2" s="322"/>
      <c r="B2" s="322"/>
      <c r="C2" s="322"/>
      <c r="D2" s="322"/>
      <c r="E2" s="322"/>
    </row>
    <row r="4" spans="1:5" s="369" customFormat="1" ht="15.75">
      <c r="A4" s="366" t="s">
        <v>602</v>
      </c>
      <c r="B4" s="368"/>
      <c r="C4" s="368"/>
      <c r="D4" s="368"/>
      <c r="E4" s="368"/>
    </row>
    <row r="5" spans="1:5" ht="15.75">
      <c r="A5" s="366" t="s">
        <v>554</v>
      </c>
      <c r="B5" s="371"/>
      <c r="C5" s="371"/>
      <c r="D5" s="371"/>
      <c r="E5" s="371"/>
    </row>
    <row r="6" spans="1:5" ht="11.25">
      <c r="A6" s="434"/>
      <c r="B6" s="371"/>
      <c r="C6" s="371"/>
      <c r="D6" s="371"/>
      <c r="E6" s="371"/>
    </row>
    <row r="7" spans="1:5" ht="11.25">
      <c r="A7" s="434"/>
      <c r="B7" s="371"/>
      <c r="C7" s="371"/>
      <c r="D7" s="371"/>
      <c r="E7" s="371"/>
    </row>
    <row r="8" spans="4:5" s="372" customFormat="1" ht="11.25">
      <c r="D8" s="412" t="s">
        <v>603</v>
      </c>
      <c r="E8" s="412"/>
    </row>
    <row r="9" spans="1:5" s="325" customFormat="1" ht="30.75" customHeight="1">
      <c r="A9" s="416" t="s">
        <v>4</v>
      </c>
      <c r="B9" s="417" t="s">
        <v>464</v>
      </c>
      <c r="C9" s="417" t="s">
        <v>6</v>
      </c>
      <c r="D9" s="417" t="s">
        <v>516</v>
      </c>
      <c r="E9" s="377" t="s">
        <v>202</v>
      </c>
    </row>
    <row r="10" spans="1:5" s="405" customFormat="1" ht="11.25" customHeight="1">
      <c r="A10" s="446">
        <v>1</v>
      </c>
      <c r="B10" s="447">
        <v>2</v>
      </c>
      <c r="C10" s="447">
        <v>3</v>
      </c>
      <c r="D10" s="448">
        <v>4</v>
      </c>
      <c r="E10" s="449" t="s">
        <v>518</v>
      </c>
    </row>
    <row r="11" spans="1:5" s="405" customFormat="1" ht="12.75">
      <c r="A11" s="450" t="s">
        <v>604</v>
      </c>
      <c r="B11" s="382">
        <f>B12+B17</f>
        <v>51338</v>
      </c>
      <c r="C11" s="382">
        <f>C12+C17</f>
        <v>40808</v>
      </c>
      <c r="D11" s="340">
        <f aca="true" t="shared" si="0" ref="D11:D24">C11/B11*100</f>
        <v>79.48887763450075</v>
      </c>
      <c r="E11" s="384">
        <f>E12+E17</f>
        <v>4278</v>
      </c>
    </row>
    <row r="12" spans="1:5" ht="25.5">
      <c r="A12" s="450" t="s">
        <v>605</v>
      </c>
      <c r="B12" s="382">
        <v>46789</v>
      </c>
      <c r="C12" s="382">
        <v>36460</v>
      </c>
      <c r="D12" s="340">
        <f t="shared" si="0"/>
        <v>77.92429844621599</v>
      </c>
      <c r="E12" s="384">
        <v>3769</v>
      </c>
    </row>
    <row r="13" spans="1:5" ht="12">
      <c r="A13" s="451" t="s">
        <v>606</v>
      </c>
      <c r="B13" s="382">
        <v>13609</v>
      </c>
      <c r="C13" s="382">
        <v>12620</v>
      </c>
      <c r="D13" s="340">
        <f t="shared" si="0"/>
        <v>92.73275038577412</v>
      </c>
      <c r="E13" s="384">
        <v>692</v>
      </c>
    </row>
    <row r="14" spans="1:5" ht="12">
      <c r="A14" s="451" t="s">
        <v>607</v>
      </c>
      <c r="B14" s="382">
        <v>2204</v>
      </c>
      <c r="C14" s="382">
        <v>1579</v>
      </c>
      <c r="D14" s="340">
        <f t="shared" si="0"/>
        <v>71.64246823956442</v>
      </c>
      <c r="E14" s="384">
        <v>80</v>
      </c>
    </row>
    <row r="15" spans="1:5" ht="12">
      <c r="A15" s="451" t="s">
        <v>608</v>
      </c>
      <c r="B15" s="382">
        <v>14824</v>
      </c>
      <c r="C15" s="382">
        <v>9175</v>
      </c>
      <c r="D15" s="340">
        <f t="shared" si="0"/>
        <v>61.89287641662169</v>
      </c>
      <c r="E15" s="384">
        <v>1209</v>
      </c>
    </row>
    <row r="16" spans="1:5" ht="12">
      <c r="A16" s="451" t="s">
        <v>609</v>
      </c>
      <c r="B16" s="382">
        <v>16152</v>
      </c>
      <c r="C16" s="382">
        <v>13086</v>
      </c>
      <c r="D16" s="340">
        <f t="shared" si="0"/>
        <v>81.01783060921248</v>
      </c>
      <c r="E16" s="384">
        <v>1788</v>
      </c>
    </row>
    <row r="17" spans="1:5" ht="25.5">
      <c r="A17" s="452" t="s">
        <v>610</v>
      </c>
      <c r="B17" s="382">
        <v>4549</v>
      </c>
      <c r="C17" s="382">
        <v>4348</v>
      </c>
      <c r="D17" s="340">
        <f t="shared" si="0"/>
        <v>95.58144647175203</v>
      </c>
      <c r="E17" s="384">
        <v>509</v>
      </c>
    </row>
    <row r="18" spans="1:7" s="405" customFormat="1" ht="12.75">
      <c r="A18" s="450" t="s">
        <v>611</v>
      </c>
      <c r="B18" s="382">
        <f>B19+B24</f>
        <v>60432</v>
      </c>
      <c r="C18" s="382">
        <f>C19+C24</f>
        <v>34596</v>
      </c>
      <c r="D18" s="340">
        <f t="shared" si="0"/>
        <v>57.24781572676727</v>
      </c>
      <c r="E18" s="384">
        <f>E19+E24</f>
        <v>3416</v>
      </c>
      <c r="F18" s="324"/>
      <c r="G18" s="324"/>
    </row>
    <row r="19" spans="1:5" ht="25.5">
      <c r="A19" s="452" t="s">
        <v>612</v>
      </c>
      <c r="B19" s="382">
        <v>55206</v>
      </c>
      <c r="C19" s="382">
        <v>31719</v>
      </c>
      <c r="D19" s="340">
        <f t="shared" si="0"/>
        <v>57.45571133572438</v>
      </c>
      <c r="E19" s="384">
        <v>3224</v>
      </c>
    </row>
    <row r="20" spans="1:5" ht="12">
      <c r="A20" s="451" t="s">
        <v>606</v>
      </c>
      <c r="B20" s="382">
        <v>18409</v>
      </c>
      <c r="C20" s="382">
        <v>8040</v>
      </c>
      <c r="D20" s="340">
        <f t="shared" si="0"/>
        <v>43.67428974957901</v>
      </c>
      <c r="E20" s="384">
        <v>796</v>
      </c>
    </row>
    <row r="21" spans="1:5" ht="12">
      <c r="A21" s="451" t="s">
        <v>607</v>
      </c>
      <c r="B21" s="382">
        <v>2678</v>
      </c>
      <c r="C21" s="382">
        <v>1152</v>
      </c>
      <c r="D21" s="340">
        <f t="shared" si="0"/>
        <v>43.01717699775952</v>
      </c>
      <c r="E21" s="384">
        <v>134</v>
      </c>
    </row>
    <row r="22" spans="1:5" ht="12">
      <c r="A22" s="451" t="s">
        <v>608</v>
      </c>
      <c r="B22" s="382">
        <v>16485</v>
      </c>
      <c r="C22" s="382">
        <v>9271</v>
      </c>
      <c r="D22" s="340">
        <f t="shared" si="0"/>
        <v>56.2390051562026</v>
      </c>
      <c r="E22" s="384">
        <v>1305</v>
      </c>
    </row>
    <row r="23" spans="1:5" ht="12">
      <c r="A23" s="451" t="s">
        <v>609</v>
      </c>
      <c r="B23" s="382">
        <v>17634</v>
      </c>
      <c r="C23" s="382">
        <v>13256</v>
      </c>
      <c r="D23" s="340">
        <f t="shared" si="0"/>
        <v>75.17296132471361</v>
      </c>
      <c r="E23" s="384">
        <v>989</v>
      </c>
    </row>
    <row r="24" spans="1:5" ht="25.5">
      <c r="A24" s="453" t="s">
        <v>613</v>
      </c>
      <c r="B24" s="395">
        <v>5226</v>
      </c>
      <c r="C24" s="395">
        <v>2877</v>
      </c>
      <c r="D24" s="356">
        <f t="shared" si="0"/>
        <v>55.05166475315729</v>
      </c>
      <c r="E24" s="397">
        <v>192</v>
      </c>
    </row>
    <row r="25" spans="1:5" ht="12.75">
      <c r="A25" s="454"/>
      <c r="B25" s="429"/>
      <c r="C25" s="429"/>
      <c r="D25" s="455"/>
      <c r="E25" s="429"/>
    </row>
    <row r="26" ht="11.25">
      <c r="A26" s="372" t="s">
        <v>614</v>
      </c>
    </row>
    <row r="27" spans="1:5" s="337" customFormat="1" ht="11.25">
      <c r="A27" s="434"/>
      <c r="B27" s="324"/>
      <c r="C27" s="324"/>
      <c r="D27" s="324"/>
      <c r="E27" s="324"/>
    </row>
    <row r="28" spans="1:5" s="405" customFormat="1" ht="12">
      <c r="A28" s="434"/>
      <c r="B28" s="324"/>
      <c r="C28" s="324"/>
      <c r="D28" s="324"/>
      <c r="E28" s="324"/>
    </row>
    <row r="29" spans="1:5" s="405" customFormat="1" ht="12">
      <c r="A29" s="434"/>
      <c r="B29" s="337"/>
      <c r="C29" s="433"/>
      <c r="D29" s="337"/>
      <c r="E29" s="337"/>
    </row>
    <row r="30" spans="1:5" ht="12">
      <c r="A30" s="403"/>
      <c r="E30" s="456"/>
    </row>
    <row r="31" spans="1:5" ht="12">
      <c r="A31" s="403" t="s">
        <v>550</v>
      </c>
      <c r="B31" s="403"/>
      <c r="C31" s="404"/>
      <c r="D31" s="404"/>
      <c r="E31" s="456" t="s">
        <v>508</v>
      </c>
    </row>
    <row r="32" spans="1:5" ht="12">
      <c r="A32" s="403"/>
      <c r="B32" s="403"/>
      <c r="E32" s="456"/>
    </row>
    <row r="33" ht="11.25">
      <c r="A33" s="410"/>
    </row>
    <row r="34" ht="11.25">
      <c r="A34" s="410"/>
    </row>
    <row r="35" s="325" customFormat="1" ht="12" customHeight="1">
      <c r="A35" s="402"/>
    </row>
    <row r="36" s="325" customFormat="1" ht="12" customHeight="1">
      <c r="A36" s="402"/>
    </row>
    <row r="37" ht="12.75">
      <c r="A37" s="402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15.10.00.
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7">
      <selection activeCell="A21" sqref="A21"/>
    </sheetView>
  </sheetViews>
  <sheetFormatPr defaultColWidth="9.140625" defaultRowHeight="12.75"/>
  <cols>
    <col min="1" max="1" width="39.7109375" style="324" customWidth="1"/>
    <col min="2" max="5" width="12.7109375" style="324" customWidth="1"/>
    <col min="6" max="16384" width="8.00390625" style="324" customWidth="1"/>
  </cols>
  <sheetData>
    <row r="1" spans="1:5" s="372" customFormat="1" ht="12.75">
      <c r="A1" s="322" t="s">
        <v>615</v>
      </c>
      <c r="B1" s="322"/>
      <c r="C1" s="322"/>
      <c r="D1" s="322"/>
      <c r="E1" s="322" t="s">
        <v>616</v>
      </c>
    </row>
    <row r="2" spans="1:5" s="372" customFormat="1" ht="12.75">
      <c r="A2" s="322"/>
      <c r="B2" s="322"/>
      <c r="C2" s="322"/>
      <c r="D2" s="322"/>
      <c r="E2" s="323"/>
    </row>
    <row r="3" spans="4:5" ht="11.25">
      <c r="D3" s="371"/>
      <c r="E3" s="371"/>
    </row>
    <row r="4" spans="1:5" s="369" customFormat="1" ht="31.5">
      <c r="A4" s="366" t="s">
        <v>617</v>
      </c>
      <c r="B4" s="371"/>
      <c r="C4" s="371"/>
      <c r="D4" s="371"/>
      <c r="E4" s="371"/>
    </row>
    <row r="5" spans="1:5" ht="15.75">
      <c r="A5" s="366" t="s">
        <v>554</v>
      </c>
      <c r="B5" s="371"/>
      <c r="C5" s="371"/>
      <c r="D5" s="371"/>
      <c r="E5" s="371"/>
    </row>
    <row r="6" spans="1:5" ht="11.25">
      <c r="A6" s="434"/>
      <c r="B6" s="371"/>
      <c r="C6" s="371"/>
      <c r="D6" s="371"/>
      <c r="E6" s="371"/>
    </row>
    <row r="7" spans="1:5" ht="11.25">
      <c r="A7" s="434"/>
      <c r="B7" s="371"/>
      <c r="C7" s="371"/>
      <c r="D7" s="371"/>
      <c r="E7" s="371"/>
    </row>
    <row r="8" spans="2:81" s="372" customFormat="1" ht="15">
      <c r="B8" s="412"/>
      <c r="C8" s="412"/>
      <c r="D8" s="330" t="s">
        <v>618</v>
      </c>
      <c r="E8" s="37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</row>
    <row r="9" spans="1:254" s="325" customFormat="1" ht="33.75" customHeight="1">
      <c r="A9" s="416" t="s">
        <v>4</v>
      </c>
      <c r="B9" s="417" t="s">
        <v>464</v>
      </c>
      <c r="C9" s="417" t="s">
        <v>6</v>
      </c>
      <c r="D9" s="417" t="s">
        <v>516</v>
      </c>
      <c r="E9" s="377" t="s">
        <v>202</v>
      </c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417"/>
      <c r="CE9" s="377"/>
      <c r="CF9" s="416"/>
      <c r="CG9" s="417"/>
      <c r="CH9" s="417"/>
      <c r="CI9" s="417"/>
      <c r="CJ9" s="377"/>
      <c r="CK9" s="416"/>
      <c r="CL9" s="417"/>
      <c r="CM9" s="417"/>
      <c r="CN9" s="417"/>
      <c r="CO9" s="377"/>
      <c r="CP9" s="416"/>
      <c r="CQ9" s="417"/>
      <c r="CR9" s="417"/>
      <c r="CS9" s="417"/>
      <c r="CT9" s="377"/>
      <c r="CU9" s="416"/>
      <c r="CV9" s="417"/>
      <c r="CW9" s="417"/>
      <c r="CX9" s="417"/>
      <c r="CY9" s="377"/>
      <c r="CZ9" s="416"/>
      <c r="DA9" s="417"/>
      <c r="DB9" s="417"/>
      <c r="DC9" s="417"/>
      <c r="DD9" s="377"/>
      <c r="DE9" s="416"/>
      <c r="DF9" s="417"/>
      <c r="DG9" s="417"/>
      <c r="DH9" s="417"/>
      <c r="DI9" s="377"/>
      <c r="DJ9" s="416"/>
      <c r="DK9" s="417"/>
      <c r="DL9" s="417"/>
      <c r="DM9" s="417"/>
      <c r="DN9" s="377"/>
      <c r="DO9" s="416"/>
      <c r="DP9" s="417"/>
      <c r="DQ9" s="417"/>
      <c r="DR9" s="417"/>
      <c r="DS9" s="377"/>
      <c r="DT9" s="416"/>
      <c r="DU9" s="417"/>
      <c r="DV9" s="417"/>
      <c r="DW9" s="417"/>
      <c r="DX9" s="377"/>
      <c r="DY9" s="416"/>
      <c r="DZ9" s="417"/>
      <c r="EA9" s="417"/>
      <c r="EB9" s="417"/>
      <c r="EC9" s="377"/>
      <c r="ED9" s="416"/>
      <c r="EE9" s="417"/>
      <c r="EF9" s="417"/>
      <c r="EG9" s="417"/>
      <c r="EH9" s="377"/>
      <c r="EI9" s="416"/>
      <c r="EJ9" s="417"/>
      <c r="EK9" s="417"/>
      <c r="EL9" s="417"/>
      <c r="EM9" s="377"/>
      <c r="EN9" s="416"/>
      <c r="EO9" s="417"/>
      <c r="EP9" s="417"/>
      <c r="EQ9" s="417"/>
      <c r="ER9" s="377"/>
      <c r="ES9" s="416"/>
      <c r="ET9" s="417"/>
      <c r="EU9" s="417"/>
      <c r="EV9" s="417"/>
      <c r="EW9" s="377"/>
      <c r="EX9" s="416"/>
      <c r="EY9" s="417"/>
      <c r="EZ9" s="417"/>
      <c r="FA9" s="417"/>
      <c r="FB9" s="377"/>
      <c r="FC9" s="416"/>
      <c r="FD9" s="417"/>
      <c r="FE9" s="417"/>
      <c r="FF9" s="417"/>
      <c r="FG9" s="377"/>
      <c r="FH9" s="416"/>
      <c r="FI9" s="417"/>
      <c r="FJ9" s="417"/>
      <c r="FK9" s="417"/>
      <c r="FL9" s="377"/>
      <c r="FM9" s="416"/>
      <c r="FN9" s="417"/>
      <c r="FO9" s="417"/>
      <c r="FP9" s="417"/>
      <c r="FQ9" s="377"/>
      <c r="FR9" s="416"/>
      <c r="FS9" s="417"/>
      <c r="FT9" s="417"/>
      <c r="FU9" s="417"/>
      <c r="FV9" s="377"/>
      <c r="FW9" s="416"/>
      <c r="FX9" s="417"/>
      <c r="FY9" s="417"/>
      <c r="FZ9" s="417"/>
      <c r="GA9" s="377"/>
      <c r="GB9" s="416"/>
      <c r="GC9" s="417"/>
      <c r="GD9" s="417"/>
      <c r="GE9" s="417"/>
      <c r="GF9" s="377"/>
      <c r="GG9" s="416"/>
      <c r="GH9" s="417"/>
      <c r="GI9" s="417"/>
      <c r="GJ9" s="417"/>
      <c r="GK9" s="377"/>
      <c r="GL9" s="416"/>
      <c r="GM9" s="417"/>
      <c r="GN9" s="417"/>
      <c r="GO9" s="417"/>
      <c r="GP9" s="377"/>
      <c r="GQ9" s="416"/>
      <c r="GR9" s="417"/>
      <c r="GS9" s="417"/>
      <c r="GT9" s="417"/>
      <c r="GU9" s="377"/>
      <c r="GV9" s="416"/>
      <c r="GW9" s="417"/>
      <c r="GX9" s="417"/>
      <c r="GY9" s="417"/>
      <c r="GZ9" s="377"/>
      <c r="HA9" s="416"/>
      <c r="HB9" s="417"/>
      <c r="HC9" s="417"/>
      <c r="HD9" s="417"/>
      <c r="HE9" s="377"/>
      <c r="HF9" s="416"/>
      <c r="HG9" s="417"/>
      <c r="HH9" s="417"/>
      <c r="HI9" s="417"/>
      <c r="HJ9" s="377"/>
      <c r="HK9" s="416"/>
      <c r="HL9" s="417"/>
      <c r="HM9" s="417"/>
      <c r="HN9" s="417"/>
      <c r="HO9" s="377"/>
      <c r="HP9" s="416"/>
      <c r="HQ9" s="417"/>
      <c r="HR9" s="417"/>
      <c r="HS9" s="417"/>
      <c r="HT9" s="377"/>
      <c r="HU9" s="416"/>
      <c r="HV9" s="417"/>
      <c r="HW9" s="417"/>
      <c r="HX9" s="417"/>
      <c r="HY9" s="377"/>
      <c r="HZ9" s="416"/>
      <c r="IA9" s="417"/>
      <c r="IB9" s="417"/>
      <c r="IC9" s="417"/>
      <c r="ID9" s="377"/>
      <c r="IE9" s="416"/>
      <c r="IF9" s="417"/>
      <c r="IG9" s="417"/>
      <c r="IH9" s="417"/>
      <c r="II9" s="377"/>
      <c r="IJ9" s="416"/>
      <c r="IK9" s="417"/>
      <c r="IL9" s="417"/>
      <c r="IM9" s="417"/>
      <c r="IN9" s="377"/>
      <c r="IO9" s="416"/>
      <c r="IP9" s="417"/>
      <c r="IQ9" s="417"/>
      <c r="IR9" s="417"/>
      <c r="IS9" s="377"/>
      <c r="IT9" s="416"/>
    </row>
    <row r="10" spans="1:5" ht="11.25">
      <c r="A10" s="446">
        <v>1</v>
      </c>
      <c r="B10" s="447">
        <v>2</v>
      </c>
      <c r="C10" s="447">
        <v>3</v>
      </c>
      <c r="D10" s="448">
        <v>4</v>
      </c>
      <c r="E10" s="449">
        <v>5</v>
      </c>
    </row>
    <row r="11" spans="1:5" s="325" customFormat="1" ht="12.75" customHeight="1">
      <c r="A11" s="385" t="s">
        <v>204</v>
      </c>
      <c r="B11" s="382">
        <v>51338</v>
      </c>
      <c r="C11" s="382">
        <v>40808</v>
      </c>
      <c r="D11" s="340">
        <f aca="true" t="shared" si="0" ref="D11:D40">C11/B11*100</f>
        <v>79.48887763450075</v>
      </c>
      <c r="E11" s="384">
        <v>4278</v>
      </c>
    </row>
    <row r="12" spans="1:5" s="325" customFormat="1" ht="12.75">
      <c r="A12" s="385" t="s">
        <v>580</v>
      </c>
      <c r="B12" s="382">
        <f>B13+B32</f>
        <v>63048</v>
      </c>
      <c r="C12" s="382">
        <f>C13+C32</f>
        <v>36483</v>
      </c>
      <c r="D12" s="340">
        <f t="shared" si="0"/>
        <v>57.86543585839361</v>
      </c>
      <c r="E12" s="384">
        <f>E13+E32</f>
        <v>4398</v>
      </c>
    </row>
    <row r="13" spans="1:5" s="400" customFormat="1" ht="11.25" customHeight="1">
      <c r="A13" s="418" t="s">
        <v>211</v>
      </c>
      <c r="B13" s="382">
        <f>B14+B25+B26</f>
        <v>45308</v>
      </c>
      <c r="C13" s="382">
        <f>C14+C25+C26</f>
        <v>24468</v>
      </c>
      <c r="D13" s="340">
        <f t="shared" si="0"/>
        <v>54.00370795444513</v>
      </c>
      <c r="E13" s="384">
        <f>E14+E25+E26</f>
        <v>2290</v>
      </c>
    </row>
    <row r="14" spans="1:5" s="400" customFormat="1" ht="11.25" customHeight="1">
      <c r="A14" s="437" t="s">
        <v>212</v>
      </c>
      <c r="B14" s="382">
        <v>27254</v>
      </c>
      <c r="C14" s="382">
        <v>17171</v>
      </c>
      <c r="D14" s="340">
        <f t="shared" si="0"/>
        <v>63.00359580245102</v>
      </c>
      <c r="E14" s="384">
        <v>1597</v>
      </c>
    </row>
    <row r="15" spans="1:5" s="400" customFormat="1" ht="11.25" customHeight="1" hidden="1">
      <c r="A15" s="421" t="s">
        <v>619</v>
      </c>
      <c r="B15" s="382">
        <v>3026</v>
      </c>
      <c r="C15" s="382">
        <v>2085</v>
      </c>
      <c r="D15" s="340">
        <f t="shared" si="0"/>
        <v>68.90284203569068</v>
      </c>
      <c r="E15" s="384">
        <v>200</v>
      </c>
    </row>
    <row r="16" spans="1:5" ht="12">
      <c r="A16" s="421" t="s">
        <v>581</v>
      </c>
      <c r="B16" s="382">
        <v>3026</v>
      </c>
      <c r="C16" s="382">
        <v>2085</v>
      </c>
      <c r="D16" s="340">
        <f t="shared" si="0"/>
        <v>68.90284203569068</v>
      </c>
      <c r="E16" s="384">
        <v>200</v>
      </c>
    </row>
    <row r="17" spans="1:5" ht="12">
      <c r="A17" s="421" t="s">
        <v>582</v>
      </c>
      <c r="B17" s="382">
        <v>806</v>
      </c>
      <c r="C17" s="382">
        <v>512</v>
      </c>
      <c r="D17" s="340">
        <f t="shared" si="0"/>
        <v>63.52357320099256</v>
      </c>
      <c r="E17" s="384">
        <v>56</v>
      </c>
    </row>
    <row r="18" spans="1:5" ht="12" hidden="1">
      <c r="A18" s="421" t="s">
        <v>583</v>
      </c>
      <c r="B18" s="382">
        <v>20573</v>
      </c>
      <c r="C18" s="382">
        <v>12927</v>
      </c>
      <c r="D18" s="340">
        <f t="shared" si="0"/>
        <v>62.83478345404171</v>
      </c>
      <c r="E18" s="384">
        <v>1197</v>
      </c>
    </row>
    <row r="19" spans="1:5" ht="12" hidden="1">
      <c r="A19" s="421" t="s">
        <v>584</v>
      </c>
      <c r="B19" s="382">
        <v>2485</v>
      </c>
      <c r="C19" s="382">
        <v>1450</v>
      </c>
      <c r="D19" s="340">
        <f t="shared" si="0"/>
        <v>58.35010060362173</v>
      </c>
      <c r="E19" s="384">
        <v>118</v>
      </c>
    </row>
    <row r="20" spans="1:5" ht="12" hidden="1">
      <c r="A20" s="421" t="s">
        <v>585</v>
      </c>
      <c r="B20" s="382">
        <v>68</v>
      </c>
      <c r="C20" s="382">
        <v>48</v>
      </c>
      <c r="D20" s="340">
        <f t="shared" si="0"/>
        <v>70.58823529411765</v>
      </c>
      <c r="E20" s="384">
        <v>11</v>
      </c>
    </row>
    <row r="21" spans="1:5" ht="12" hidden="1">
      <c r="A21" s="421" t="s">
        <v>586</v>
      </c>
      <c r="B21" s="382">
        <v>38</v>
      </c>
      <c r="C21" s="382">
        <v>35</v>
      </c>
      <c r="D21" s="340">
        <f t="shared" si="0"/>
        <v>92.10526315789474</v>
      </c>
      <c r="E21" s="384">
        <v>2</v>
      </c>
    </row>
    <row r="22" spans="1:5" ht="12">
      <c r="A22" s="421" t="s">
        <v>587</v>
      </c>
      <c r="B22" s="382">
        <v>23422</v>
      </c>
      <c r="C22" s="382">
        <v>14574</v>
      </c>
      <c r="D22" s="340">
        <f t="shared" si="0"/>
        <v>62.22355050806934</v>
      </c>
      <c r="E22" s="384">
        <v>1341</v>
      </c>
    </row>
    <row r="23" spans="1:5" ht="12">
      <c r="A23" s="438" t="s">
        <v>588</v>
      </c>
      <c r="B23" s="382">
        <v>23058</v>
      </c>
      <c r="C23" s="382">
        <v>14377</v>
      </c>
      <c r="D23" s="340">
        <f t="shared" si="0"/>
        <v>62.3514615317894</v>
      </c>
      <c r="E23" s="384">
        <v>1315</v>
      </c>
    </row>
    <row r="24" spans="1:5" ht="12">
      <c r="A24" s="438" t="s">
        <v>620</v>
      </c>
      <c r="B24" s="382">
        <v>364</v>
      </c>
      <c r="C24" s="382">
        <v>197</v>
      </c>
      <c r="D24" s="340">
        <f t="shared" si="0"/>
        <v>54.12087912087912</v>
      </c>
      <c r="E24" s="384">
        <v>26</v>
      </c>
    </row>
    <row r="25" spans="1:5" ht="12">
      <c r="A25" s="437" t="s">
        <v>590</v>
      </c>
      <c r="B25" s="382">
        <v>38</v>
      </c>
      <c r="C25" s="382">
        <v>35</v>
      </c>
      <c r="D25" s="340">
        <f t="shared" si="0"/>
        <v>92.10526315789474</v>
      </c>
      <c r="E25" s="384">
        <v>1</v>
      </c>
    </row>
    <row r="26" spans="1:5" ht="12">
      <c r="A26" s="437" t="s">
        <v>220</v>
      </c>
      <c r="B26" s="382">
        <v>18016</v>
      </c>
      <c r="C26" s="382">
        <v>7262</v>
      </c>
      <c r="D26" s="340">
        <f t="shared" si="0"/>
        <v>40.30861456483127</v>
      </c>
      <c r="E26" s="384">
        <v>692</v>
      </c>
    </row>
    <row r="27" spans="1:5" ht="12">
      <c r="A27" s="421" t="s">
        <v>591</v>
      </c>
      <c r="B27" s="382">
        <v>151</v>
      </c>
      <c r="C27" s="382">
        <v>117</v>
      </c>
      <c r="D27" s="340">
        <f t="shared" si="0"/>
        <v>77.48344370860927</v>
      </c>
      <c r="E27" s="384">
        <v>19</v>
      </c>
    </row>
    <row r="28" spans="1:5" ht="12">
      <c r="A28" s="421" t="s">
        <v>592</v>
      </c>
      <c r="B28" s="382">
        <v>283</v>
      </c>
      <c r="C28" s="382">
        <v>102</v>
      </c>
      <c r="D28" s="340">
        <f t="shared" si="0"/>
        <v>36.042402826855124</v>
      </c>
      <c r="E28" s="384">
        <v>8</v>
      </c>
    </row>
    <row r="29" spans="1:5" ht="12">
      <c r="A29" s="421" t="s">
        <v>593</v>
      </c>
      <c r="B29" s="382">
        <v>232</v>
      </c>
      <c r="C29" s="382">
        <v>170</v>
      </c>
      <c r="D29" s="340">
        <f t="shared" si="0"/>
        <v>73.27586206896551</v>
      </c>
      <c r="E29" s="384">
        <v>2</v>
      </c>
    </row>
    <row r="30" spans="1:5" ht="12">
      <c r="A30" s="421" t="s">
        <v>594</v>
      </c>
      <c r="B30" s="382">
        <v>14762</v>
      </c>
      <c r="C30" s="382">
        <v>4952</v>
      </c>
      <c r="D30" s="340">
        <f t="shared" si="0"/>
        <v>33.54559002845143</v>
      </c>
      <c r="E30" s="384">
        <v>433</v>
      </c>
    </row>
    <row r="31" spans="1:5" ht="12">
      <c r="A31" s="421" t="s">
        <v>595</v>
      </c>
      <c r="B31" s="382">
        <v>2588</v>
      </c>
      <c r="C31" s="382">
        <v>1921</v>
      </c>
      <c r="D31" s="340">
        <f t="shared" si="0"/>
        <v>74.22720247295209</v>
      </c>
      <c r="E31" s="384">
        <v>230</v>
      </c>
    </row>
    <row r="32" spans="1:7" s="400" customFormat="1" ht="11.25" customHeight="1">
      <c r="A32" s="418" t="s">
        <v>596</v>
      </c>
      <c r="B32" s="382">
        <v>17740</v>
      </c>
      <c r="C32" s="382">
        <v>12015</v>
      </c>
      <c r="D32" s="340">
        <f t="shared" si="0"/>
        <v>67.728297632469</v>
      </c>
      <c r="E32" s="384">
        <v>2108</v>
      </c>
      <c r="F32" s="324"/>
      <c r="G32" s="324"/>
    </row>
    <row r="33" spans="1:7" s="400" customFormat="1" ht="11.25" customHeight="1">
      <c r="A33" s="421" t="s">
        <v>234</v>
      </c>
      <c r="B33" s="382">
        <v>16138</v>
      </c>
      <c r="C33" s="382">
        <v>11571</v>
      </c>
      <c r="D33" s="340">
        <f t="shared" si="0"/>
        <v>71.70033461395464</v>
      </c>
      <c r="E33" s="384">
        <v>2116</v>
      </c>
      <c r="F33" s="324"/>
      <c r="G33" s="324"/>
    </row>
    <row r="34" spans="1:5" ht="12" hidden="1">
      <c r="A34" s="457" t="s">
        <v>234</v>
      </c>
      <c r="B34" s="382">
        <v>946</v>
      </c>
      <c r="C34" s="382">
        <v>897</v>
      </c>
      <c r="D34" s="340">
        <f t="shared" si="0"/>
        <v>94.82029598308668</v>
      </c>
      <c r="E34" s="384">
        <v>114</v>
      </c>
    </row>
    <row r="35" spans="1:5" ht="12" hidden="1">
      <c r="A35" s="421" t="s">
        <v>597</v>
      </c>
      <c r="B35" s="382">
        <v>402183</v>
      </c>
      <c r="C35" s="382">
        <v>313324</v>
      </c>
      <c r="D35" s="340">
        <f t="shared" si="0"/>
        <v>77.90582893856777</v>
      </c>
      <c r="E35" s="384">
        <v>37553</v>
      </c>
    </row>
    <row r="36" spans="1:5" ht="12">
      <c r="A36" s="458" t="s">
        <v>235</v>
      </c>
      <c r="B36" s="382">
        <v>1602</v>
      </c>
      <c r="C36" s="382">
        <v>444</v>
      </c>
      <c r="D36" s="340">
        <f t="shared" si="0"/>
        <v>27.715355805243448</v>
      </c>
      <c r="E36" s="384">
        <v>-8</v>
      </c>
    </row>
    <row r="37" spans="1:7" s="400" customFormat="1" ht="11.25" customHeight="1">
      <c r="A37" s="418" t="s">
        <v>598</v>
      </c>
      <c r="B37" s="382">
        <f>B38-B39</f>
        <v>-2616</v>
      </c>
      <c r="C37" s="382">
        <f>C38-C39</f>
        <v>-1887</v>
      </c>
      <c r="D37" s="340">
        <f t="shared" si="0"/>
        <v>72.13302752293578</v>
      </c>
      <c r="E37" s="384">
        <f>E38-E39</f>
        <v>-982</v>
      </c>
      <c r="F37" s="324"/>
      <c r="G37" s="324"/>
    </row>
    <row r="38" spans="1:5" ht="12.75" customHeight="1">
      <c r="A38" s="421" t="s">
        <v>599</v>
      </c>
      <c r="B38" s="382">
        <v>3603</v>
      </c>
      <c r="C38" s="382">
        <v>2914</v>
      </c>
      <c r="D38" s="340">
        <f t="shared" si="0"/>
        <v>80.87704690535664</v>
      </c>
      <c r="E38" s="384">
        <v>184</v>
      </c>
    </row>
    <row r="39" spans="1:5" ht="12.75" customHeight="1">
      <c r="A39" s="424" t="s">
        <v>600</v>
      </c>
      <c r="B39" s="395">
        <v>6219</v>
      </c>
      <c r="C39" s="395">
        <v>4801</v>
      </c>
      <c r="D39" s="356">
        <f t="shared" si="0"/>
        <v>77.19890657662003</v>
      </c>
      <c r="E39" s="397">
        <v>1166</v>
      </c>
    </row>
    <row r="40" spans="1:5" ht="12.75" customHeight="1">
      <c r="A40" s="459" t="s">
        <v>339</v>
      </c>
      <c r="B40" s="460">
        <f>B11-B12-B37</f>
        <v>-9094</v>
      </c>
      <c r="C40" s="460">
        <f>C11-C12-C37</f>
        <v>6212</v>
      </c>
      <c r="D40" s="461">
        <f t="shared" si="0"/>
        <v>-68.3087750164944</v>
      </c>
      <c r="E40" s="444">
        <f>E11-E12-E37</f>
        <v>862</v>
      </c>
    </row>
    <row r="41" spans="1:4" ht="12">
      <c r="A41" s="407"/>
      <c r="B41" s="429"/>
      <c r="C41" s="429"/>
      <c r="D41" s="462"/>
    </row>
    <row r="42" ht="11.25">
      <c r="A42" s="434"/>
    </row>
    <row r="43" spans="1:7" s="405" customFormat="1" ht="12">
      <c r="A43" s="434"/>
      <c r="B43" s="324"/>
      <c r="C43" s="324"/>
      <c r="D43" s="324"/>
      <c r="E43" s="324"/>
      <c r="F43" s="324"/>
      <c r="G43" s="324"/>
    </row>
    <row r="44" spans="1:7" s="405" customFormat="1" ht="12">
      <c r="A44" s="407"/>
      <c r="B44" s="324"/>
      <c r="C44" s="324"/>
      <c r="D44" s="324"/>
      <c r="E44" s="324"/>
      <c r="F44" s="324"/>
      <c r="G44" s="324"/>
    </row>
    <row r="45" spans="1:254" s="325" customFormat="1" ht="12.75">
      <c r="A45" s="403" t="s">
        <v>550</v>
      </c>
      <c r="B45" s="403"/>
      <c r="C45" s="404"/>
      <c r="D45" s="463"/>
      <c r="E45" s="456" t="s">
        <v>508</v>
      </c>
      <c r="F45" s="324"/>
      <c r="G45" s="324"/>
      <c r="H45" s="433"/>
      <c r="I45" s="464"/>
      <c r="J45" s="464"/>
      <c r="K45" s="465"/>
      <c r="L45" s="324"/>
      <c r="M45" s="403"/>
      <c r="N45" s="403"/>
      <c r="O45" s="405"/>
      <c r="P45" s="405"/>
      <c r="Q45" s="405"/>
      <c r="R45" s="405"/>
      <c r="S45" s="324"/>
      <c r="T45" s="403"/>
      <c r="U45" s="403"/>
      <c r="V45" s="433"/>
      <c r="W45" s="466"/>
      <c r="X45" s="466"/>
      <c r="Y45" s="465"/>
      <c r="Z45" s="324"/>
      <c r="AA45" s="403"/>
      <c r="AB45" s="403"/>
      <c r="AC45" s="433"/>
      <c r="AD45" s="466"/>
      <c r="AE45" s="466"/>
      <c r="AF45" s="465"/>
      <c r="AG45" s="324"/>
      <c r="AH45" s="403"/>
      <c r="AI45" s="403"/>
      <c r="AJ45" s="433"/>
      <c r="AK45" s="466"/>
      <c r="AL45" s="466"/>
      <c r="AM45" s="465"/>
      <c r="AN45" s="324"/>
      <c r="AO45" s="403"/>
      <c r="AP45" s="403"/>
      <c r="AQ45" s="433"/>
      <c r="AR45" s="466"/>
      <c r="AS45" s="466"/>
      <c r="AT45" s="465"/>
      <c r="AU45" s="324"/>
      <c r="AV45" s="403"/>
      <c r="AW45" s="403"/>
      <c r="AX45" s="433"/>
      <c r="AY45" s="466"/>
      <c r="AZ45" s="466"/>
      <c r="BA45" s="465"/>
      <c r="BB45" s="324"/>
      <c r="BC45" s="403"/>
      <c r="BD45" s="403"/>
      <c r="BE45" s="433"/>
      <c r="BF45" s="466"/>
      <c r="BG45" s="466"/>
      <c r="BH45" s="465"/>
      <c r="BI45" s="324"/>
      <c r="BJ45" s="403"/>
      <c r="BK45" s="403"/>
      <c r="BL45" s="433"/>
      <c r="BM45" s="466"/>
      <c r="BN45" s="466"/>
      <c r="BO45" s="465"/>
      <c r="BP45" s="324"/>
      <c r="BQ45" s="403"/>
      <c r="BR45" s="403"/>
      <c r="BS45" s="433"/>
      <c r="BT45" s="466"/>
      <c r="BU45" s="466"/>
      <c r="BV45" s="465"/>
      <c r="BW45" s="324"/>
      <c r="BX45" s="403"/>
      <c r="BY45" s="403"/>
      <c r="BZ45" s="433"/>
      <c r="CA45" s="466"/>
      <c r="CB45" s="466"/>
      <c r="CC45" s="465"/>
      <c r="CD45" s="324"/>
      <c r="CE45" s="403"/>
      <c r="CF45" s="403"/>
      <c r="CG45" s="433"/>
      <c r="CH45" s="466"/>
      <c r="CI45" s="466"/>
      <c r="CJ45" s="465"/>
      <c r="CK45" s="324"/>
      <c r="CL45" s="403"/>
      <c r="CM45" s="403"/>
      <c r="CN45" s="433"/>
      <c r="CO45" s="466"/>
      <c r="CP45" s="466"/>
      <c r="CQ45" s="465"/>
      <c r="CR45" s="324"/>
      <c r="CS45" s="403"/>
      <c r="CT45" s="403"/>
      <c r="CU45" s="433"/>
      <c r="CV45" s="466"/>
      <c r="CW45" s="466"/>
      <c r="CX45" s="465"/>
      <c r="CY45" s="324"/>
      <c r="CZ45" s="403"/>
      <c r="DA45" s="403"/>
      <c r="DB45" s="433"/>
      <c r="DC45" s="466"/>
      <c r="DD45" s="466"/>
      <c r="DE45" s="465"/>
      <c r="DF45" s="324"/>
      <c r="DG45" s="403"/>
      <c r="DH45" s="403"/>
      <c r="DI45" s="433"/>
      <c r="DJ45" s="466"/>
      <c r="DK45" s="466"/>
      <c r="DL45" s="465"/>
      <c r="DM45" s="324"/>
      <c r="DN45" s="403"/>
      <c r="DO45" s="403"/>
      <c r="DP45" s="433"/>
      <c r="DQ45" s="466"/>
      <c r="DR45" s="466"/>
      <c r="DS45" s="465"/>
      <c r="DT45" s="324"/>
      <c r="DU45" s="403"/>
      <c r="DV45" s="403"/>
      <c r="DW45" s="433"/>
      <c r="DX45" s="466"/>
      <c r="DY45" s="466"/>
      <c r="DZ45" s="465"/>
      <c r="EA45" s="324"/>
      <c r="EB45" s="403"/>
      <c r="EC45" s="403"/>
      <c r="ED45" s="433"/>
      <c r="EE45" s="466"/>
      <c r="EF45" s="466"/>
      <c r="EG45" s="465"/>
      <c r="EH45" s="324"/>
      <c r="EI45" s="403"/>
      <c r="EJ45" s="403"/>
      <c r="EK45" s="433"/>
      <c r="EL45" s="466"/>
      <c r="EM45" s="466"/>
      <c r="EN45" s="465"/>
      <c r="EO45" s="324"/>
      <c r="EP45" s="403"/>
      <c r="EQ45" s="403"/>
      <c r="ER45" s="433"/>
      <c r="ES45" s="466"/>
      <c r="ET45" s="466"/>
      <c r="EU45" s="465"/>
      <c r="EV45" s="324"/>
      <c r="EW45" s="403"/>
      <c r="EX45" s="403"/>
      <c r="EY45" s="433"/>
      <c r="EZ45" s="466"/>
      <c r="FA45" s="466"/>
      <c r="FB45" s="465"/>
      <c r="FC45" s="324"/>
      <c r="FD45" s="403"/>
      <c r="FE45" s="403"/>
      <c r="FF45" s="433"/>
      <c r="FG45" s="466"/>
      <c r="FH45" s="466"/>
      <c r="FI45" s="465"/>
      <c r="FJ45" s="324"/>
      <c r="FK45" s="403"/>
      <c r="FL45" s="403"/>
      <c r="FM45" s="433"/>
      <c r="FN45" s="466"/>
      <c r="FO45" s="466"/>
      <c r="FP45" s="465"/>
      <c r="FQ45" s="324"/>
      <c r="FR45" s="403"/>
      <c r="FS45" s="403"/>
      <c r="FT45" s="433"/>
      <c r="FU45" s="466"/>
      <c r="FV45" s="466"/>
      <c r="FW45" s="465"/>
      <c r="FX45" s="324"/>
      <c r="FY45" s="403"/>
      <c r="FZ45" s="403"/>
      <c r="GA45" s="433"/>
      <c r="GB45" s="466"/>
      <c r="GC45" s="466"/>
      <c r="GD45" s="465"/>
      <c r="GE45" s="324"/>
      <c r="GF45" s="403"/>
      <c r="GG45" s="403"/>
      <c r="GH45" s="433"/>
      <c r="GI45" s="466"/>
      <c r="GJ45" s="466"/>
      <c r="GK45" s="465"/>
      <c r="GL45" s="324"/>
      <c r="GM45" s="403"/>
      <c r="GN45" s="403"/>
      <c r="GO45" s="433"/>
      <c r="GP45" s="466"/>
      <c r="GQ45" s="466"/>
      <c r="GR45" s="465"/>
      <c r="GS45" s="324"/>
      <c r="GT45" s="403"/>
      <c r="GU45" s="403"/>
      <c r="GV45" s="433"/>
      <c r="GW45" s="466"/>
      <c r="GX45" s="466"/>
      <c r="GY45" s="465"/>
      <c r="GZ45" s="324"/>
      <c r="HA45" s="403"/>
      <c r="HB45" s="403"/>
      <c r="HC45" s="433"/>
      <c r="HD45" s="466"/>
      <c r="HE45" s="466"/>
      <c r="HF45" s="465"/>
      <c r="HG45" s="324"/>
      <c r="HH45" s="403"/>
      <c r="HI45" s="403"/>
      <c r="HJ45" s="433"/>
      <c r="HK45" s="466"/>
      <c r="HL45" s="466"/>
      <c r="HM45" s="465"/>
      <c r="HN45" s="324"/>
      <c r="HO45" s="403"/>
      <c r="HP45" s="403"/>
      <c r="HQ45" s="433"/>
      <c r="HR45" s="466"/>
      <c r="HS45" s="466"/>
      <c r="HT45" s="465"/>
      <c r="HU45" s="324"/>
      <c r="HV45" s="403"/>
      <c r="HW45" s="403"/>
      <c r="HX45" s="433"/>
      <c r="HY45" s="466"/>
      <c r="HZ45" s="466"/>
      <c r="IA45" s="465"/>
      <c r="IB45" s="324"/>
      <c r="IC45" s="403"/>
      <c r="ID45" s="403"/>
      <c r="IE45" s="433"/>
      <c r="IF45" s="466"/>
      <c r="IG45" s="466"/>
      <c r="IH45" s="465"/>
      <c r="II45" s="324"/>
      <c r="IJ45" s="403"/>
      <c r="IK45" s="403"/>
      <c r="IL45" s="433"/>
      <c r="IM45" s="466"/>
      <c r="IN45" s="466"/>
      <c r="IO45" s="465"/>
      <c r="IP45" s="324"/>
      <c r="IQ45" s="403"/>
      <c r="IR45" s="403"/>
      <c r="IS45" s="433"/>
      <c r="IT45" s="466"/>
    </row>
    <row r="46" spans="2:253" s="403" customFormat="1" ht="16.5" customHeight="1">
      <c r="B46" s="399"/>
      <c r="C46" s="399"/>
      <c r="D46" s="324"/>
      <c r="E46" s="324"/>
      <c r="F46" s="324"/>
      <c r="G46" s="324"/>
      <c r="H46" s="433"/>
      <c r="I46" s="405"/>
      <c r="J46" s="433"/>
      <c r="K46" s="433"/>
      <c r="M46" s="405"/>
      <c r="O46" s="433"/>
      <c r="P46" s="405"/>
      <c r="Q46" s="433"/>
      <c r="R46" s="433"/>
      <c r="T46" s="405"/>
      <c r="V46" s="433"/>
      <c r="W46" s="405"/>
      <c r="X46" s="433"/>
      <c r="Y46" s="433"/>
      <c r="AA46" s="405"/>
      <c r="AC46" s="433"/>
      <c r="AD46" s="405"/>
      <c r="AE46" s="433"/>
      <c r="AF46" s="433"/>
      <c r="AH46" s="405"/>
      <c r="AJ46" s="433"/>
      <c r="AK46" s="405"/>
      <c r="AL46" s="433"/>
      <c r="AM46" s="433"/>
      <c r="AO46" s="405"/>
      <c r="AQ46" s="433"/>
      <c r="AR46" s="405"/>
      <c r="AS46" s="433"/>
      <c r="AT46" s="433"/>
      <c r="AV46" s="405"/>
      <c r="AX46" s="433"/>
      <c r="AY46" s="405"/>
      <c r="AZ46" s="433"/>
      <c r="BA46" s="433"/>
      <c r="BC46" s="405"/>
      <c r="BE46" s="433"/>
      <c r="BF46" s="405"/>
      <c r="BG46" s="433"/>
      <c r="BH46" s="433"/>
      <c r="BJ46" s="405"/>
      <c r="BL46" s="433"/>
      <c r="BM46" s="405"/>
      <c r="BN46" s="433"/>
      <c r="BO46" s="433"/>
      <c r="BQ46" s="405"/>
      <c r="BS46" s="433"/>
      <c r="BT46" s="405"/>
      <c r="BU46" s="433"/>
      <c r="BV46" s="433"/>
      <c r="BX46" s="405"/>
      <c r="BZ46" s="433"/>
      <c r="CA46" s="405"/>
      <c r="CB46" s="433"/>
      <c r="CC46" s="433"/>
      <c r="CE46" s="405"/>
      <c r="CG46" s="433"/>
      <c r="CH46" s="405"/>
      <c r="CI46" s="433"/>
      <c r="CJ46" s="433"/>
      <c r="CL46" s="405"/>
      <c r="CN46" s="433"/>
      <c r="CO46" s="405"/>
      <c r="CP46" s="433"/>
      <c r="CQ46" s="433"/>
      <c r="CS46" s="405"/>
      <c r="CU46" s="433"/>
      <c r="CV46" s="405"/>
      <c r="CW46" s="433"/>
      <c r="CX46" s="433"/>
      <c r="CZ46" s="405"/>
      <c r="DB46" s="433"/>
      <c r="DC46" s="405"/>
      <c r="DD46" s="433"/>
      <c r="DE46" s="433"/>
      <c r="DG46" s="405"/>
      <c r="DI46" s="433"/>
      <c r="DJ46" s="405"/>
      <c r="DK46" s="433"/>
      <c r="DL46" s="433"/>
      <c r="DN46" s="405"/>
      <c r="DP46" s="433"/>
      <c r="DQ46" s="405"/>
      <c r="DR46" s="433"/>
      <c r="DS46" s="433"/>
      <c r="DU46" s="405"/>
      <c r="DW46" s="433"/>
      <c r="DX46" s="405"/>
      <c r="DY46" s="433"/>
      <c r="DZ46" s="433"/>
      <c r="EB46" s="405"/>
      <c r="ED46" s="433"/>
      <c r="EE46" s="405"/>
      <c r="EF46" s="433"/>
      <c r="EG46" s="433"/>
      <c r="EI46" s="405"/>
      <c r="EK46" s="433"/>
      <c r="EL46" s="405"/>
      <c r="EM46" s="433"/>
      <c r="EN46" s="433"/>
      <c r="EP46" s="405"/>
      <c r="ER46" s="433"/>
      <c r="ES46" s="405"/>
      <c r="ET46" s="433"/>
      <c r="EU46" s="433"/>
      <c r="EW46" s="405"/>
      <c r="EY46" s="433"/>
      <c r="EZ46" s="405"/>
      <c r="FA46" s="433"/>
      <c r="FB46" s="433"/>
      <c r="FD46" s="405"/>
      <c r="FF46" s="433"/>
      <c r="FG46" s="405"/>
      <c r="FH46" s="433"/>
      <c r="FI46" s="433"/>
      <c r="FK46" s="405"/>
      <c r="FM46" s="433"/>
      <c r="FN46" s="405"/>
      <c r="FO46" s="433"/>
      <c r="FP46" s="433"/>
      <c r="FR46" s="405"/>
      <c r="FT46" s="433"/>
      <c r="FU46" s="405"/>
      <c r="FV46" s="433"/>
      <c r="FW46" s="433"/>
      <c r="FY46" s="405"/>
      <c r="GA46" s="433"/>
      <c r="GB46" s="405"/>
      <c r="GC46" s="433"/>
      <c r="GD46" s="433"/>
      <c r="GF46" s="405"/>
      <c r="GH46" s="433"/>
      <c r="GI46" s="405"/>
      <c r="GJ46" s="433"/>
      <c r="GK46" s="433"/>
      <c r="GM46" s="405"/>
      <c r="GO46" s="433"/>
      <c r="GP46" s="405"/>
      <c r="GQ46" s="433"/>
      <c r="GR46" s="433"/>
      <c r="GT46" s="405"/>
      <c r="GV46" s="433"/>
      <c r="GW46" s="405"/>
      <c r="GX46" s="433"/>
      <c r="GY46" s="433"/>
      <c r="HA46" s="405"/>
      <c r="HC46" s="433"/>
      <c r="HD46" s="405"/>
      <c r="HE46" s="433"/>
      <c r="HF46" s="433"/>
      <c r="HH46" s="405"/>
      <c r="HJ46" s="433"/>
      <c r="HK46" s="405"/>
      <c r="HL46" s="433"/>
      <c r="HM46" s="433"/>
      <c r="HO46" s="405"/>
      <c r="HQ46" s="433"/>
      <c r="HR46" s="405"/>
      <c r="HS46" s="433"/>
      <c r="HT46" s="433"/>
      <c r="HV46" s="405"/>
      <c r="HX46" s="433"/>
      <c r="HY46" s="405"/>
      <c r="HZ46" s="433"/>
      <c r="IA46" s="433"/>
      <c r="IC46" s="405"/>
      <c r="IE46" s="433"/>
      <c r="IF46" s="405"/>
      <c r="IG46" s="433"/>
      <c r="IH46" s="433"/>
      <c r="IJ46" s="405"/>
      <c r="IL46" s="433"/>
      <c r="IM46" s="405"/>
      <c r="IN46" s="433"/>
      <c r="IO46" s="433"/>
      <c r="IQ46" s="405"/>
      <c r="IS46" s="433"/>
    </row>
    <row r="47" spans="1:7" s="405" customFormat="1" ht="12.75">
      <c r="A47" s="434"/>
      <c r="B47" s="467"/>
      <c r="C47" s="467"/>
      <c r="D47" s="324"/>
      <c r="E47" s="324"/>
      <c r="F47" s="324"/>
      <c r="G47" s="324"/>
    </row>
    <row r="48" spans="1:7" s="325" customFormat="1" ht="12.75">
      <c r="A48" s="468"/>
      <c r="D48" s="324"/>
      <c r="E48" s="324"/>
      <c r="F48" s="324"/>
      <c r="G48" s="324"/>
    </row>
    <row r="49" spans="1:7" s="325" customFormat="1" ht="12.75">
      <c r="A49" s="402"/>
      <c r="B49" s="402"/>
      <c r="C49" s="402"/>
      <c r="D49" s="324"/>
      <c r="E49" s="324"/>
      <c r="F49" s="324"/>
      <c r="G49" s="324"/>
    </row>
    <row r="57" spans="4:7" ht="11.25">
      <c r="D57" s="324">
        <v>0</v>
      </c>
      <c r="E57" s="324">
        <v>0</v>
      </c>
      <c r="F57" s="324">
        <v>0</v>
      </c>
      <c r="G57" s="324">
        <v>0</v>
      </c>
    </row>
    <row r="58" spans="4:7" ht="11.25">
      <c r="D58" s="324">
        <v>0</v>
      </c>
      <c r="E58" s="324">
        <v>0</v>
      </c>
      <c r="F58" s="324">
        <v>0</v>
      </c>
      <c r="G58" s="324">
        <v>0</v>
      </c>
    </row>
    <row r="59" spans="4:7" ht="11.25">
      <c r="D59" s="324">
        <v>0</v>
      </c>
      <c r="E59" s="324">
        <v>0</v>
      </c>
      <c r="F59" s="324">
        <v>0</v>
      </c>
      <c r="G59" s="324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15.10.00.
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A29">
      <selection activeCell="A21" sqref="A21"/>
    </sheetView>
  </sheetViews>
  <sheetFormatPr defaultColWidth="9.140625" defaultRowHeight="12.75"/>
  <cols>
    <col min="1" max="1" width="17.7109375" style="363" customWidth="1"/>
    <col min="2" max="2" width="8.8515625" style="324" customWidth="1"/>
    <col min="3" max="3" width="8.421875" style="324" customWidth="1"/>
    <col min="4" max="4" width="8.8515625" style="324" customWidth="1"/>
    <col min="5" max="5" width="8.57421875" style="324" customWidth="1"/>
    <col min="6" max="6" width="6.8515625" style="324" customWidth="1"/>
    <col min="7" max="7" width="8.421875" style="324" customWidth="1"/>
    <col min="8" max="8" width="11.28125" style="324" customWidth="1"/>
    <col min="9" max="9" width="10.140625" style="324" customWidth="1"/>
    <col min="10" max="10" width="8.57421875" style="324" customWidth="1"/>
    <col min="11" max="11" width="8.00390625" style="324" customWidth="1"/>
    <col min="12" max="13" width="7.57421875" style="324" customWidth="1"/>
    <col min="14" max="14" width="7.140625" style="324" customWidth="1"/>
    <col min="15" max="16" width="9.28125" style="324" customWidth="1"/>
    <col min="17" max="16384" width="8.00390625" style="324" customWidth="1"/>
  </cols>
  <sheetData>
    <row r="1" spans="1:16" ht="12.75">
      <c r="A1" s="358"/>
      <c r="B1" s="325"/>
      <c r="C1" s="325"/>
      <c r="D1" s="325"/>
      <c r="E1" s="325"/>
      <c r="F1" s="325" t="s">
        <v>621</v>
      </c>
      <c r="G1" s="325"/>
      <c r="H1" s="325"/>
      <c r="I1" s="325"/>
      <c r="J1" s="325"/>
      <c r="K1" s="325"/>
      <c r="L1" s="325"/>
      <c r="M1" s="325"/>
      <c r="N1" s="322"/>
      <c r="O1" s="322"/>
      <c r="P1" s="322" t="s">
        <v>622</v>
      </c>
    </row>
    <row r="2" spans="14:15" ht="12">
      <c r="N2" s="469"/>
      <c r="O2" s="371"/>
    </row>
    <row r="3" spans="1:16" s="325" customFormat="1" ht="12.75">
      <c r="A3" s="358"/>
      <c r="N3" s="322"/>
      <c r="O3" s="322"/>
      <c r="P3" s="322"/>
    </row>
    <row r="4" spans="1:16" s="369" customFormat="1" ht="15.75">
      <c r="A4" s="470" t="s">
        <v>623</v>
      </c>
      <c r="B4" s="470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5" spans="1:16" s="472" customFormat="1" ht="15.75">
      <c r="A5" s="326" t="s">
        <v>554</v>
      </c>
      <c r="B5" s="326"/>
      <c r="C5" s="326"/>
      <c r="D5" s="326"/>
      <c r="E5" s="471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s="472" customFormat="1" ht="15.75">
      <c r="A6" s="326"/>
      <c r="B6" s="326"/>
      <c r="C6" s="326"/>
      <c r="D6" s="326"/>
      <c r="E6" s="471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1:16" s="372" customFormat="1" ht="11.25">
      <c r="A7" s="473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 t="s">
        <v>624</v>
      </c>
      <c r="N7" s="412"/>
      <c r="O7" s="374"/>
      <c r="P7" s="412"/>
    </row>
    <row r="8" spans="1:16" s="325" customFormat="1" ht="12.75">
      <c r="A8" s="474"/>
      <c r="B8" s="475" t="s">
        <v>264</v>
      </c>
      <c r="C8" s="475"/>
      <c r="D8" s="475"/>
      <c r="E8" s="476" t="s">
        <v>625</v>
      </c>
      <c r="F8" s="475"/>
      <c r="G8" s="475"/>
      <c r="H8" s="477"/>
      <c r="I8" s="477"/>
      <c r="J8" s="478" t="s">
        <v>626</v>
      </c>
      <c r="K8" s="475"/>
      <c r="L8" s="475"/>
      <c r="M8" s="479"/>
      <c r="N8" s="475"/>
      <c r="O8" s="480"/>
      <c r="P8" s="481"/>
    </row>
    <row r="9" spans="1:16" ht="11.25">
      <c r="A9" s="482"/>
      <c r="B9" s="415"/>
      <c r="C9" s="483"/>
      <c r="D9" s="483"/>
      <c r="E9" s="483"/>
      <c r="F9" s="483"/>
      <c r="G9" s="483"/>
      <c r="H9" s="483"/>
      <c r="I9" s="483"/>
      <c r="J9" s="483"/>
      <c r="K9" s="483"/>
      <c r="L9" s="484" t="s">
        <v>627</v>
      </c>
      <c r="M9" s="484"/>
      <c r="N9" s="415"/>
      <c r="O9" s="483"/>
      <c r="P9" s="485"/>
    </row>
    <row r="10" spans="1:16" s="492" customFormat="1" ht="45">
      <c r="A10" s="486" t="s">
        <v>628</v>
      </c>
      <c r="B10" s="487" t="s">
        <v>629</v>
      </c>
      <c r="C10" s="488" t="s">
        <v>630</v>
      </c>
      <c r="D10" s="489" t="s">
        <v>631</v>
      </c>
      <c r="E10" s="489" t="s">
        <v>632</v>
      </c>
      <c r="F10" s="489" t="s">
        <v>633</v>
      </c>
      <c r="G10" s="489" t="s">
        <v>634</v>
      </c>
      <c r="H10" s="489" t="s">
        <v>635</v>
      </c>
      <c r="I10" s="489" t="s">
        <v>636</v>
      </c>
      <c r="J10" s="489" t="s">
        <v>102</v>
      </c>
      <c r="K10" s="489" t="s">
        <v>637</v>
      </c>
      <c r="L10" s="489" t="s">
        <v>638</v>
      </c>
      <c r="M10" s="489" t="s">
        <v>639</v>
      </c>
      <c r="N10" s="489" t="s">
        <v>640</v>
      </c>
      <c r="O10" s="490" t="s">
        <v>113</v>
      </c>
      <c r="P10" s="491" t="s">
        <v>641</v>
      </c>
    </row>
    <row r="11" spans="1:16" s="372" customFormat="1" ht="11.25">
      <c r="A11" s="493">
        <v>1</v>
      </c>
      <c r="B11" s="494">
        <v>2</v>
      </c>
      <c r="C11" s="494">
        <v>3</v>
      </c>
      <c r="D11" s="494">
        <v>4</v>
      </c>
      <c r="E11" s="494">
        <v>5</v>
      </c>
      <c r="F11" s="494">
        <v>6</v>
      </c>
      <c r="G11" s="494">
        <v>7</v>
      </c>
      <c r="H11" s="494">
        <v>8</v>
      </c>
      <c r="I11" s="494">
        <v>9</v>
      </c>
      <c r="J11" s="494">
        <v>10</v>
      </c>
      <c r="K11" s="494">
        <v>11</v>
      </c>
      <c r="L11" s="494">
        <v>12</v>
      </c>
      <c r="M11" s="494">
        <v>13</v>
      </c>
      <c r="N11" s="494">
        <v>14</v>
      </c>
      <c r="O11" s="494">
        <v>15</v>
      </c>
      <c r="P11" s="495">
        <v>16</v>
      </c>
    </row>
    <row r="12" spans="1:16" ht="12.75">
      <c r="A12" s="496" t="s">
        <v>642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>
        <v>0</v>
      </c>
      <c r="L12" s="497">
        <v>0</v>
      </c>
      <c r="M12" s="497"/>
      <c r="N12" s="497"/>
      <c r="O12" s="497"/>
      <c r="P12" s="498">
        <v>0</v>
      </c>
    </row>
    <row r="13" spans="1:16" ht="12">
      <c r="A13" s="388" t="s">
        <v>643</v>
      </c>
      <c r="B13" s="499">
        <v>86874123</v>
      </c>
      <c r="C13" s="499">
        <v>17245202</v>
      </c>
      <c r="D13" s="499">
        <v>104119325</v>
      </c>
      <c r="E13" s="499">
        <v>97487980</v>
      </c>
      <c r="F13" s="499">
        <v>13368399</v>
      </c>
      <c r="G13" s="499">
        <v>110856379</v>
      </c>
      <c r="H13" s="499">
        <v>-6737054</v>
      </c>
      <c r="I13" s="499">
        <v>6737054</v>
      </c>
      <c r="J13" s="499">
        <v>1500000</v>
      </c>
      <c r="K13" s="499">
        <v>42615</v>
      </c>
      <c r="L13" s="499">
        <v>5649963</v>
      </c>
      <c r="M13" s="499">
        <v>5607348</v>
      </c>
      <c r="N13" s="499">
        <v>-2300000</v>
      </c>
      <c r="O13" s="499">
        <v>7516431</v>
      </c>
      <c r="P13" s="500">
        <v>-21992</v>
      </c>
    </row>
    <row r="14" spans="1:16" ht="12">
      <c r="A14" s="501" t="s">
        <v>644</v>
      </c>
      <c r="B14" s="499">
        <v>7475460</v>
      </c>
      <c r="C14" s="499">
        <v>3203355</v>
      </c>
      <c r="D14" s="499">
        <v>10678815</v>
      </c>
      <c r="E14" s="499">
        <v>11299768</v>
      </c>
      <c r="F14" s="499">
        <v>16982</v>
      </c>
      <c r="G14" s="499">
        <v>11316750</v>
      </c>
      <c r="H14" s="499">
        <v>-637935</v>
      </c>
      <c r="I14" s="499">
        <v>637935</v>
      </c>
      <c r="J14" s="499">
        <v>388500</v>
      </c>
      <c r="K14" s="499">
        <v>-178505</v>
      </c>
      <c r="L14" s="499">
        <v>70515</v>
      </c>
      <c r="M14" s="499">
        <v>249020</v>
      </c>
      <c r="N14" s="499">
        <v>-31250</v>
      </c>
      <c r="O14" s="499">
        <v>459190</v>
      </c>
      <c r="P14" s="500">
        <v>0</v>
      </c>
    </row>
    <row r="15" spans="1:16" ht="12">
      <c r="A15" s="501" t="s">
        <v>645</v>
      </c>
      <c r="B15" s="499">
        <v>4929298</v>
      </c>
      <c r="C15" s="499">
        <v>2575012</v>
      </c>
      <c r="D15" s="499">
        <v>7504310</v>
      </c>
      <c r="E15" s="499">
        <v>6389057</v>
      </c>
      <c r="F15" s="499">
        <v>45630</v>
      </c>
      <c r="G15" s="499">
        <v>6434687</v>
      </c>
      <c r="H15" s="499">
        <v>1069623</v>
      </c>
      <c r="I15" s="499">
        <v>-1069623</v>
      </c>
      <c r="J15" s="499">
        <v>-550000</v>
      </c>
      <c r="K15" s="499">
        <v>-515723</v>
      </c>
      <c r="L15" s="499">
        <v>44232</v>
      </c>
      <c r="M15" s="499">
        <v>559955</v>
      </c>
      <c r="N15" s="499">
        <v>0</v>
      </c>
      <c r="O15" s="499">
        <v>56550</v>
      </c>
      <c r="P15" s="500">
        <v>-60450</v>
      </c>
    </row>
    <row r="16" spans="1:16" ht="12">
      <c r="A16" s="501" t="s">
        <v>646</v>
      </c>
      <c r="B16" s="499">
        <v>5720629</v>
      </c>
      <c r="C16" s="499">
        <v>1302594</v>
      </c>
      <c r="D16" s="499">
        <v>7023223</v>
      </c>
      <c r="E16" s="499">
        <v>6698533</v>
      </c>
      <c r="F16" s="499">
        <v>245500</v>
      </c>
      <c r="G16" s="499">
        <v>6944033</v>
      </c>
      <c r="H16" s="499">
        <v>79190</v>
      </c>
      <c r="I16" s="499">
        <v>-79190</v>
      </c>
      <c r="J16" s="499">
        <v>220971</v>
      </c>
      <c r="K16" s="499">
        <v>-300161</v>
      </c>
      <c r="L16" s="499">
        <v>51094</v>
      </c>
      <c r="M16" s="499">
        <v>351255</v>
      </c>
      <c r="N16" s="499">
        <v>0</v>
      </c>
      <c r="O16" s="499">
        <v>0</v>
      </c>
      <c r="P16" s="500">
        <v>0</v>
      </c>
    </row>
    <row r="17" spans="1:16" ht="12">
      <c r="A17" s="501" t="s">
        <v>647</v>
      </c>
      <c r="B17" s="499">
        <v>7149182</v>
      </c>
      <c r="C17" s="499">
        <v>2897991</v>
      </c>
      <c r="D17" s="499">
        <v>10047173</v>
      </c>
      <c r="E17" s="499">
        <v>9735085</v>
      </c>
      <c r="F17" s="499">
        <v>248109</v>
      </c>
      <c r="G17" s="499">
        <v>9983194</v>
      </c>
      <c r="H17" s="499">
        <v>63979</v>
      </c>
      <c r="I17" s="499">
        <v>-63979</v>
      </c>
      <c r="J17" s="499">
        <v>0</v>
      </c>
      <c r="K17" s="499">
        <v>-312780</v>
      </c>
      <c r="L17" s="499">
        <v>415621</v>
      </c>
      <c r="M17" s="499">
        <v>728401</v>
      </c>
      <c r="N17" s="499">
        <v>0</v>
      </c>
      <c r="O17" s="499">
        <v>248801</v>
      </c>
      <c r="P17" s="500">
        <v>0</v>
      </c>
    </row>
    <row r="18" spans="1:16" ht="12">
      <c r="A18" s="501" t="s">
        <v>648</v>
      </c>
      <c r="B18" s="499">
        <v>2531531</v>
      </c>
      <c r="C18" s="499">
        <v>1333000</v>
      </c>
      <c r="D18" s="499">
        <v>3863899</v>
      </c>
      <c r="E18" s="499">
        <v>3760890</v>
      </c>
      <c r="F18" s="499">
        <v>7946</v>
      </c>
      <c r="G18" s="499">
        <v>3768836</v>
      </c>
      <c r="H18" s="499">
        <v>95063</v>
      </c>
      <c r="I18" s="499">
        <v>-95063</v>
      </c>
      <c r="J18" s="499">
        <v>0</v>
      </c>
      <c r="K18" s="499">
        <v>-95063</v>
      </c>
      <c r="L18" s="499">
        <v>90589</v>
      </c>
      <c r="M18" s="499">
        <v>185652</v>
      </c>
      <c r="N18" s="499">
        <v>0</v>
      </c>
      <c r="O18" s="499">
        <v>0</v>
      </c>
      <c r="P18" s="500">
        <v>0</v>
      </c>
    </row>
    <row r="19" spans="1:16" ht="12">
      <c r="A19" s="501" t="s">
        <v>649</v>
      </c>
      <c r="B19" s="499">
        <v>7797137</v>
      </c>
      <c r="C19" s="499">
        <v>1092874</v>
      </c>
      <c r="D19" s="499">
        <v>8890011</v>
      </c>
      <c r="E19" s="499">
        <v>6947529</v>
      </c>
      <c r="F19" s="499">
        <v>1948694</v>
      </c>
      <c r="G19" s="499">
        <v>8896223</v>
      </c>
      <c r="H19" s="499">
        <v>-6212</v>
      </c>
      <c r="I19" s="499">
        <v>6212</v>
      </c>
      <c r="J19" s="499">
        <v>0</v>
      </c>
      <c r="K19" s="499">
        <v>6212</v>
      </c>
      <c r="L19" s="499">
        <v>972974</v>
      </c>
      <c r="M19" s="499">
        <v>966762</v>
      </c>
      <c r="N19" s="499">
        <v>0</v>
      </c>
      <c r="O19" s="499">
        <v>0</v>
      </c>
      <c r="P19" s="500">
        <v>0</v>
      </c>
    </row>
    <row r="20" spans="1:16" ht="12.75">
      <c r="A20" s="496" t="s">
        <v>650</v>
      </c>
      <c r="B20" s="499">
        <f aca="true" t="shared" si="0" ref="B20:P20">SUM(B13:B19)</f>
        <v>122477360</v>
      </c>
      <c r="C20" s="499">
        <f t="shared" si="0"/>
        <v>29650028</v>
      </c>
      <c r="D20" s="499">
        <f t="shared" si="0"/>
        <v>152126756</v>
      </c>
      <c r="E20" s="499">
        <f t="shared" si="0"/>
        <v>142318842</v>
      </c>
      <c r="F20" s="499">
        <f t="shared" si="0"/>
        <v>15881260</v>
      </c>
      <c r="G20" s="499">
        <f t="shared" si="0"/>
        <v>158200102</v>
      </c>
      <c r="H20" s="499">
        <f t="shared" si="0"/>
        <v>-6073346</v>
      </c>
      <c r="I20" s="499">
        <f t="shared" si="0"/>
        <v>6073346</v>
      </c>
      <c r="J20" s="499">
        <f t="shared" si="0"/>
        <v>1559471</v>
      </c>
      <c r="K20" s="499">
        <f t="shared" si="0"/>
        <v>-1353405</v>
      </c>
      <c r="L20" s="499">
        <f t="shared" si="0"/>
        <v>7294988</v>
      </c>
      <c r="M20" s="499">
        <f t="shared" si="0"/>
        <v>8648393</v>
      </c>
      <c r="N20" s="499">
        <f t="shared" si="0"/>
        <v>-2331250</v>
      </c>
      <c r="O20" s="499">
        <f t="shared" si="0"/>
        <v>8280972</v>
      </c>
      <c r="P20" s="500">
        <f t="shared" si="0"/>
        <v>-82442</v>
      </c>
    </row>
    <row r="21" spans="1:16" s="502" customFormat="1" ht="12.75">
      <c r="A21" s="496" t="s">
        <v>651</v>
      </c>
      <c r="B21" s="499"/>
      <c r="C21" s="499"/>
      <c r="D21" s="499"/>
      <c r="E21" s="499"/>
      <c r="F21" s="499"/>
      <c r="G21" s="499"/>
      <c r="H21" s="499"/>
      <c r="I21" s="499"/>
      <c r="J21" s="499">
        <v>0</v>
      </c>
      <c r="K21" s="499">
        <v>0</v>
      </c>
      <c r="L21" s="499">
        <v>0</v>
      </c>
      <c r="M21" s="499"/>
      <c r="N21" s="499"/>
      <c r="O21" s="499"/>
      <c r="P21" s="500"/>
    </row>
    <row r="22" spans="1:16" ht="12">
      <c r="A22" s="501" t="s">
        <v>652</v>
      </c>
      <c r="B22" s="499">
        <v>2786967</v>
      </c>
      <c r="C22" s="499">
        <v>2672623</v>
      </c>
      <c r="D22" s="499">
        <v>5459590</v>
      </c>
      <c r="E22" s="499">
        <v>5291064</v>
      </c>
      <c r="F22" s="499">
        <v>314518</v>
      </c>
      <c r="G22" s="499">
        <v>5605582</v>
      </c>
      <c r="H22" s="499">
        <v>-145992</v>
      </c>
      <c r="I22" s="499">
        <v>145992</v>
      </c>
      <c r="J22" s="499">
        <v>50635</v>
      </c>
      <c r="K22" s="499">
        <v>-5347</v>
      </c>
      <c r="L22" s="499">
        <v>517917</v>
      </c>
      <c r="M22" s="499">
        <v>523264</v>
      </c>
      <c r="N22" s="499">
        <v>-12526</v>
      </c>
      <c r="O22" s="499">
        <v>-10425</v>
      </c>
      <c r="P22" s="500">
        <v>123655</v>
      </c>
    </row>
    <row r="23" spans="1:16" ht="12">
      <c r="A23" s="501" t="s">
        <v>653</v>
      </c>
      <c r="B23" s="499">
        <v>1421432</v>
      </c>
      <c r="C23" s="499">
        <v>1944161</v>
      </c>
      <c r="D23" s="499">
        <v>3365593</v>
      </c>
      <c r="E23" s="499">
        <v>3208216</v>
      </c>
      <c r="F23" s="499">
        <v>90430</v>
      </c>
      <c r="G23" s="499">
        <v>3298646</v>
      </c>
      <c r="H23" s="499">
        <v>66947</v>
      </c>
      <c r="I23" s="499">
        <v>-66947</v>
      </c>
      <c r="J23" s="499">
        <v>47445</v>
      </c>
      <c r="K23" s="499">
        <v>-132785</v>
      </c>
      <c r="L23" s="499">
        <v>80951</v>
      </c>
      <c r="M23" s="499">
        <v>213736</v>
      </c>
      <c r="N23" s="499">
        <v>0</v>
      </c>
      <c r="O23" s="499">
        <v>-2684</v>
      </c>
      <c r="P23" s="500">
        <v>21077</v>
      </c>
    </row>
    <row r="24" spans="1:16" ht="12">
      <c r="A24" s="501" t="s">
        <v>654</v>
      </c>
      <c r="B24" s="499">
        <v>1284749</v>
      </c>
      <c r="C24" s="499">
        <v>2499127</v>
      </c>
      <c r="D24" s="499">
        <v>3783876</v>
      </c>
      <c r="E24" s="499">
        <v>3494714</v>
      </c>
      <c r="F24" s="499">
        <v>102992</v>
      </c>
      <c r="G24" s="499">
        <v>3597706</v>
      </c>
      <c r="H24" s="499">
        <v>186170</v>
      </c>
      <c r="I24" s="499">
        <v>-186170</v>
      </c>
      <c r="J24" s="499">
        <v>18706</v>
      </c>
      <c r="K24" s="499">
        <v>-201847</v>
      </c>
      <c r="L24" s="499">
        <v>98384</v>
      </c>
      <c r="M24" s="499">
        <v>300231</v>
      </c>
      <c r="N24" s="499">
        <v>0</v>
      </c>
      <c r="O24" s="499">
        <v>-3029</v>
      </c>
      <c r="P24" s="500">
        <v>0</v>
      </c>
    </row>
    <row r="25" spans="1:16" ht="12">
      <c r="A25" s="501" t="s">
        <v>655</v>
      </c>
      <c r="B25" s="499">
        <v>2922801</v>
      </c>
      <c r="C25" s="499">
        <v>3381759</v>
      </c>
      <c r="D25" s="499">
        <v>6304560</v>
      </c>
      <c r="E25" s="499">
        <v>5894589</v>
      </c>
      <c r="F25" s="499">
        <v>359145</v>
      </c>
      <c r="G25" s="499">
        <v>6253734</v>
      </c>
      <c r="H25" s="499">
        <v>50826</v>
      </c>
      <c r="I25" s="499">
        <v>-50826</v>
      </c>
      <c r="J25" s="499">
        <v>53653</v>
      </c>
      <c r="K25" s="499">
        <v>-176880</v>
      </c>
      <c r="L25" s="499">
        <v>242342</v>
      </c>
      <c r="M25" s="499">
        <v>419222</v>
      </c>
      <c r="N25" s="499">
        <v>32559</v>
      </c>
      <c r="O25" s="499">
        <v>-1245</v>
      </c>
      <c r="P25" s="500">
        <v>41087</v>
      </c>
    </row>
    <row r="26" spans="1:16" ht="12">
      <c r="A26" s="501" t="s">
        <v>656</v>
      </c>
      <c r="B26" s="499">
        <v>4393847</v>
      </c>
      <c r="C26" s="499">
        <v>4226300</v>
      </c>
      <c r="D26" s="499">
        <v>8620147</v>
      </c>
      <c r="E26" s="499">
        <v>8331373</v>
      </c>
      <c r="F26" s="499">
        <v>388352</v>
      </c>
      <c r="G26" s="499">
        <v>8719725</v>
      </c>
      <c r="H26" s="499">
        <v>-99578</v>
      </c>
      <c r="I26" s="499">
        <v>99578</v>
      </c>
      <c r="J26" s="499">
        <v>153050</v>
      </c>
      <c r="K26" s="499">
        <v>-176341</v>
      </c>
      <c r="L26" s="499">
        <v>184737</v>
      </c>
      <c r="M26" s="499">
        <v>361078</v>
      </c>
      <c r="N26" s="499">
        <v>22293</v>
      </c>
      <c r="O26" s="499">
        <v>0</v>
      </c>
      <c r="P26" s="500">
        <v>100576</v>
      </c>
    </row>
    <row r="27" spans="1:16" ht="12">
      <c r="A27" s="501" t="s">
        <v>657</v>
      </c>
      <c r="B27" s="499">
        <v>2133942</v>
      </c>
      <c r="C27" s="499">
        <v>3027462</v>
      </c>
      <c r="D27" s="499">
        <v>5161404</v>
      </c>
      <c r="E27" s="499">
        <v>4990314</v>
      </c>
      <c r="F27" s="499">
        <v>263697</v>
      </c>
      <c r="G27" s="499">
        <v>5254011</v>
      </c>
      <c r="H27" s="499">
        <v>-92607</v>
      </c>
      <c r="I27" s="499">
        <v>92607</v>
      </c>
      <c r="J27" s="499">
        <v>200953</v>
      </c>
      <c r="K27" s="499">
        <v>-201753</v>
      </c>
      <c r="L27" s="499">
        <v>220220</v>
      </c>
      <c r="M27" s="499">
        <v>421973</v>
      </c>
      <c r="N27" s="499">
        <v>-1503</v>
      </c>
      <c r="O27" s="499">
        <v>0</v>
      </c>
      <c r="P27" s="500">
        <v>94910</v>
      </c>
    </row>
    <row r="28" spans="1:16" ht="12">
      <c r="A28" s="501" t="s">
        <v>658</v>
      </c>
      <c r="B28" s="499">
        <v>2460114</v>
      </c>
      <c r="C28" s="499">
        <v>2578342</v>
      </c>
      <c r="D28" s="499">
        <v>5038456</v>
      </c>
      <c r="E28" s="499">
        <v>4564352</v>
      </c>
      <c r="F28" s="499">
        <v>304009</v>
      </c>
      <c r="G28" s="499">
        <v>4868361</v>
      </c>
      <c r="H28" s="499">
        <v>170095</v>
      </c>
      <c r="I28" s="499">
        <v>-170095</v>
      </c>
      <c r="J28" s="499">
        <v>-641</v>
      </c>
      <c r="K28" s="499">
        <v>-212626</v>
      </c>
      <c r="L28" s="499">
        <v>161601</v>
      </c>
      <c r="M28" s="499">
        <v>374227</v>
      </c>
      <c r="N28" s="499">
        <v>0</v>
      </c>
      <c r="O28" s="499">
        <v>0</v>
      </c>
      <c r="P28" s="500">
        <v>43172</v>
      </c>
    </row>
    <row r="29" spans="1:16" ht="12">
      <c r="A29" s="501" t="s">
        <v>659</v>
      </c>
      <c r="B29" s="499">
        <v>1607343</v>
      </c>
      <c r="C29" s="499">
        <v>1918943</v>
      </c>
      <c r="D29" s="499">
        <v>3526286</v>
      </c>
      <c r="E29" s="499">
        <v>3197476</v>
      </c>
      <c r="F29" s="499">
        <v>116497</v>
      </c>
      <c r="G29" s="499">
        <v>3313973</v>
      </c>
      <c r="H29" s="499">
        <v>212313</v>
      </c>
      <c r="I29" s="499">
        <v>-212313</v>
      </c>
      <c r="J29" s="499">
        <v>28753</v>
      </c>
      <c r="K29" s="499">
        <v>-237037</v>
      </c>
      <c r="L29" s="499">
        <v>286223</v>
      </c>
      <c r="M29" s="499">
        <v>523260</v>
      </c>
      <c r="N29" s="499">
        <v>0</v>
      </c>
      <c r="O29" s="499">
        <v>0</v>
      </c>
      <c r="P29" s="500">
        <v>-4029</v>
      </c>
    </row>
    <row r="30" spans="1:16" ht="12">
      <c r="A30" s="501" t="s">
        <v>660</v>
      </c>
      <c r="B30" s="499">
        <v>2140390</v>
      </c>
      <c r="C30" s="499">
        <v>2102869</v>
      </c>
      <c r="D30" s="499">
        <v>4243259</v>
      </c>
      <c r="E30" s="499">
        <v>4017880</v>
      </c>
      <c r="F30" s="499">
        <v>257533</v>
      </c>
      <c r="G30" s="499">
        <v>4275413</v>
      </c>
      <c r="H30" s="499">
        <v>-32154</v>
      </c>
      <c r="I30" s="499">
        <v>32154</v>
      </c>
      <c r="J30" s="499">
        <v>220561</v>
      </c>
      <c r="K30" s="499">
        <v>-84757</v>
      </c>
      <c r="L30" s="499">
        <v>80112</v>
      </c>
      <c r="M30" s="499">
        <v>164869</v>
      </c>
      <c r="N30" s="499">
        <v>-103600</v>
      </c>
      <c r="O30" s="499">
        <v>-50</v>
      </c>
      <c r="P30" s="500">
        <v>0</v>
      </c>
    </row>
    <row r="31" spans="1:16" ht="12">
      <c r="A31" s="501" t="s">
        <v>661</v>
      </c>
      <c r="B31" s="499">
        <v>2788372</v>
      </c>
      <c r="C31" s="499">
        <v>3434851</v>
      </c>
      <c r="D31" s="499">
        <v>6223223</v>
      </c>
      <c r="E31" s="499">
        <v>6080142</v>
      </c>
      <c r="F31" s="499">
        <v>157078</v>
      </c>
      <c r="G31" s="499">
        <v>6237220</v>
      </c>
      <c r="H31" s="499">
        <v>-13997</v>
      </c>
      <c r="I31" s="499">
        <v>13997</v>
      </c>
      <c r="J31" s="499">
        <v>-39180</v>
      </c>
      <c r="K31" s="499">
        <v>40742</v>
      </c>
      <c r="L31" s="499">
        <v>518900</v>
      </c>
      <c r="M31" s="499">
        <v>478158</v>
      </c>
      <c r="N31" s="499">
        <v>0</v>
      </c>
      <c r="O31" s="499">
        <v>-5101</v>
      </c>
      <c r="P31" s="500">
        <v>17536</v>
      </c>
    </row>
    <row r="32" spans="1:16" ht="12">
      <c r="A32" s="501" t="s">
        <v>662</v>
      </c>
      <c r="B32" s="499">
        <v>1426510</v>
      </c>
      <c r="C32" s="499">
        <v>2470705</v>
      </c>
      <c r="D32" s="499">
        <v>3897215</v>
      </c>
      <c r="E32" s="499">
        <v>3559561</v>
      </c>
      <c r="F32" s="499">
        <v>140664</v>
      </c>
      <c r="G32" s="499">
        <v>3700225</v>
      </c>
      <c r="H32" s="499">
        <v>196990</v>
      </c>
      <c r="I32" s="499">
        <v>-196990</v>
      </c>
      <c r="J32" s="499">
        <v>17268</v>
      </c>
      <c r="K32" s="499">
        <v>-276933</v>
      </c>
      <c r="L32" s="499">
        <v>78840</v>
      </c>
      <c r="M32" s="499">
        <v>355773</v>
      </c>
      <c r="N32" s="499">
        <v>-2750</v>
      </c>
      <c r="O32" s="499">
        <v>0</v>
      </c>
      <c r="P32" s="500">
        <v>65425</v>
      </c>
    </row>
    <row r="33" spans="1:16" ht="12">
      <c r="A33" s="501" t="s">
        <v>663</v>
      </c>
      <c r="B33" s="499">
        <v>2657123</v>
      </c>
      <c r="C33" s="499">
        <v>2984969</v>
      </c>
      <c r="D33" s="499">
        <v>5642092</v>
      </c>
      <c r="E33" s="499">
        <v>5299586</v>
      </c>
      <c r="F33" s="499">
        <v>168031</v>
      </c>
      <c r="G33" s="499">
        <v>5467617</v>
      </c>
      <c r="H33" s="499">
        <v>174475</v>
      </c>
      <c r="I33" s="499">
        <v>-174475</v>
      </c>
      <c r="J33" s="499">
        <v>-5912</v>
      </c>
      <c r="K33" s="499">
        <v>-129790</v>
      </c>
      <c r="L33" s="499">
        <v>293631</v>
      </c>
      <c r="M33" s="499">
        <v>423421</v>
      </c>
      <c r="N33" s="499">
        <v>0</v>
      </c>
      <c r="O33" s="499">
        <v>0</v>
      </c>
      <c r="P33" s="500">
        <v>-38773</v>
      </c>
    </row>
    <row r="34" spans="1:16" ht="12">
      <c r="A34" s="501" t="s">
        <v>664</v>
      </c>
      <c r="B34" s="499">
        <v>2548757</v>
      </c>
      <c r="C34" s="499">
        <v>2914302</v>
      </c>
      <c r="D34" s="499">
        <v>5463059</v>
      </c>
      <c r="E34" s="499">
        <v>5552645</v>
      </c>
      <c r="F34" s="499">
        <v>154903</v>
      </c>
      <c r="G34" s="499">
        <v>5707548</v>
      </c>
      <c r="H34" s="499">
        <v>-244489</v>
      </c>
      <c r="I34" s="499">
        <v>244489</v>
      </c>
      <c r="J34" s="499">
        <v>38511</v>
      </c>
      <c r="K34" s="499">
        <v>31173</v>
      </c>
      <c r="L34" s="499">
        <v>163151</v>
      </c>
      <c r="M34" s="499">
        <v>131978</v>
      </c>
      <c r="N34" s="499">
        <v>0</v>
      </c>
      <c r="O34" s="499">
        <v>-8855</v>
      </c>
      <c r="P34" s="500">
        <v>183660</v>
      </c>
    </row>
    <row r="35" spans="1:16" ht="12">
      <c r="A35" s="501" t="s">
        <v>665</v>
      </c>
      <c r="B35" s="499">
        <v>2665591</v>
      </c>
      <c r="C35" s="499">
        <v>2524424</v>
      </c>
      <c r="D35" s="499">
        <v>5190015</v>
      </c>
      <c r="E35" s="499">
        <v>5275839</v>
      </c>
      <c r="F35" s="499">
        <v>373263</v>
      </c>
      <c r="G35" s="499">
        <v>5649102</v>
      </c>
      <c r="H35" s="499">
        <v>-459087</v>
      </c>
      <c r="I35" s="499">
        <v>459087</v>
      </c>
      <c r="J35" s="499">
        <v>447780</v>
      </c>
      <c r="K35" s="499">
        <v>-37237</v>
      </c>
      <c r="L35" s="499">
        <v>278002</v>
      </c>
      <c r="M35" s="499">
        <v>315239</v>
      </c>
      <c r="N35" s="499">
        <v>-12000</v>
      </c>
      <c r="O35" s="499">
        <v>0</v>
      </c>
      <c r="P35" s="500">
        <v>59965</v>
      </c>
    </row>
    <row r="36" spans="1:16" ht="12">
      <c r="A36" s="501" t="s">
        <v>666</v>
      </c>
      <c r="B36" s="499">
        <v>1428087</v>
      </c>
      <c r="C36" s="499">
        <v>2197133</v>
      </c>
      <c r="D36" s="499">
        <v>3625220</v>
      </c>
      <c r="E36" s="499">
        <v>3561462</v>
      </c>
      <c r="F36" s="499">
        <v>141894</v>
      </c>
      <c r="G36" s="499">
        <v>3703356</v>
      </c>
      <c r="H36" s="499">
        <v>-78136</v>
      </c>
      <c r="I36" s="499">
        <v>78136</v>
      </c>
      <c r="J36" s="499">
        <v>164906</v>
      </c>
      <c r="K36" s="499">
        <v>-110213</v>
      </c>
      <c r="L36" s="499">
        <v>266422</v>
      </c>
      <c r="M36" s="499">
        <v>376635</v>
      </c>
      <c r="N36" s="499">
        <v>4530</v>
      </c>
      <c r="O36" s="499">
        <v>0</v>
      </c>
      <c r="P36" s="500">
        <v>18913</v>
      </c>
    </row>
    <row r="37" spans="1:16" ht="12">
      <c r="A37" s="501" t="s">
        <v>667</v>
      </c>
      <c r="B37" s="499">
        <v>2550966</v>
      </c>
      <c r="C37" s="499">
        <v>3166156</v>
      </c>
      <c r="D37" s="499">
        <v>5717122</v>
      </c>
      <c r="E37" s="499">
        <v>5582190</v>
      </c>
      <c r="F37" s="499">
        <v>273961</v>
      </c>
      <c r="G37" s="499">
        <v>5856151</v>
      </c>
      <c r="H37" s="499">
        <v>-139029</v>
      </c>
      <c r="I37" s="499">
        <v>139029</v>
      </c>
      <c r="J37" s="499">
        <v>242604</v>
      </c>
      <c r="K37" s="499">
        <v>-202852</v>
      </c>
      <c r="L37" s="499">
        <v>213638</v>
      </c>
      <c r="M37" s="499">
        <v>416490</v>
      </c>
      <c r="N37" s="499">
        <v>1820</v>
      </c>
      <c r="O37" s="499">
        <v>24814</v>
      </c>
      <c r="P37" s="500">
        <v>72643</v>
      </c>
    </row>
    <row r="38" spans="1:16" ht="12">
      <c r="A38" s="501" t="s">
        <v>668</v>
      </c>
      <c r="B38" s="499">
        <v>4542785</v>
      </c>
      <c r="C38" s="499">
        <v>2861193</v>
      </c>
      <c r="D38" s="499">
        <v>7403978</v>
      </c>
      <c r="E38" s="499">
        <v>6941927</v>
      </c>
      <c r="F38" s="499">
        <v>434289</v>
      </c>
      <c r="G38" s="499">
        <v>7376216</v>
      </c>
      <c r="H38" s="499">
        <v>27762</v>
      </c>
      <c r="I38" s="499">
        <v>-27762</v>
      </c>
      <c r="J38" s="499">
        <v>-87035</v>
      </c>
      <c r="K38" s="499">
        <v>-11736</v>
      </c>
      <c r="L38" s="499">
        <v>346403</v>
      </c>
      <c r="M38" s="499">
        <v>358139</v>
      </c>
      <c r="N38" s="499">
        <v>-6590</v>
      </c>
      <c r="O38" s="499">
        <v>-13250</v>
      </c>
      <c r="P38" s="500">
        <v>90849</v>
      </c>
    </row>
    <row r="39" spans="1:16" ht="12">
      <c r="A39" s="501" t="s">
        <v>669</v>
      </c>
      <c r="B39" s="499">
        <v>1706907</v>
      </c>
      <c r="C39" s="499">
        <v>3065945</v>
      </c>
      <c r="D39" s="499">
        <v>4772852</v>
      </c>
      <c r="E39" s="499">
        <v>4438317</v>
      </c>
      <c r="F39" s="499">
        <v>108678</v>
      </c>
      <c r="G39" s="499">
        <v>4546995</v>
      </c>
      <c r="H39" s="499">
        <v>225857</v>
      </c>
      <c r="I39" s="499">
        <v>-225857</v>
      </c>
      <c r="J39" s="499">
        <v>80217</v>
      </c>
      <c r="K39" s="499">
        <v>-342425</v>
      </c>
      <c r="L39" s="499">
        <v>131553</v>
      </c>
      <c r="M39" s="499">
        <v>473978</v>
      </c>
      <c r="N39" s="499">
        <v>-16890</v>
      </c>
      <c r="O39" s="499">
        <v>34261</v>
      </c>
      <c r="P39" s="500">
        <v>18980</v>
      </c>
    </row>
    <row r="40" spans="1:16" ht="12">
      <c r="A40" s="501" t="s">
        <v>670</v>
      </c>
      <c r="B40" s="499">
        <v>1495265</v>
      </c>
      <c r="C40" s="499">
        <v>3269502</v>
      </c>
      <c r="D40" s="499">
        <v>4764767</v>
      </c>
      <c r="E40" s="499">
        <v>4629273</v>
      </c>
      <c r="F40" s="499">
        <v>188115</v>
      </c>
      <c r="G40" s="499">
        <v>4817388</v>
      </c>
      <c r="H40" s="499">
        <v>-52621</v>
      </c>
      <c r="I40" s="499">
        <v>52621</v>
      </c>
      <c r="J40" s="499">
        <v>-5530</v>
      </c>
      <c r="K40" s="499">
        <v>-52113</v>
      </c>
      <c r="L40" s="499">
        <v>154522</v>
      </c>
      <c r="M40" s="499">
        <v>206635</v>
      </c>
      <c r="N40" s="499">
        <v>-1503</v>
      </c>
      <c r="O40" s="499">
        <v>0</v>
      </c>
      <c r="P40" s="500">
        <v>111767</v>
      </c>
    </row>
    <row r="41" spans="1:16" ht="12">
      <c r="A41" s="501" t="s">
        <v>671</v>
      </c>
      <c r="B41" s="499">
        <v>13801053</v>
      </c>
      <c r="C41" s="499">
        <v>5874800</v>
      </c>
      <c r="D41" s="499">
        <v>19675853</v>
      </c>
      <c r="E41" s="499">
        <v>18520153</v>
      </c>
      <c r="F41" s="499">
        <v>2211005</v>
      </c>
      <c r="G41" s="499">
        <v>20731158</v>
      </c>
      <c r="H41" s="499">
        <v>-1055305</v>
      </c>
      <c r="I41" s="499">
        <v>1055305</v>
      </c>
      <c r="J41" s="499">
        <v>962536</v>
      </c>
      <c r="K41" s="499">
        <v>-455165</v>
      </c>
      <c r="L41" s="499">
        <v>1222971</v>
      </c>
      <c r="M41" s="499">
        <v>1678136</v>
      </c>
      <c r="N41" s="499">
        <v>68400</v>
      </c>
      <c r="O41" s="499">
        <v>0</v>
      </c>
      <c r="P41" s="500">
        <v>479534</v>
      </c>
    </row>
    <row r="42" spans="1:16" ht="12">
      <c r="A42" s="501" t="s">
        <v>672</v>
      </c>
      <c r="B42" s="499">
        <v>2771681</v>
      </c>
      <c r="C42" s="499">
        <v>2827238</v>
      </c>
      <c r="D42" s="499">
        <v>5598919</v>
      </c>
      <c r="E42" s="499">
        <v>5224423</v>
      </c>
      <c r="F42" s="499">
        <v>238418</v>
      </c>
      <c r="G42" s="499">
        <v>5462841</v>
      </c>
      <c r="H42" s="499">
        <v>136078</v>
      </c>
      <c r="I42" s="499">
        <v>-136078</v>
      </c>
      <c r="J42" s="499">
        <v>53536</v>
      </c>
      <c r="K42" s="499">
        <v>-136113</v>
      </c>
      <c r="L42" s="499">
        <v>177036</v>
      </c>
      <c r="M42" s="499">
        <v>313149</v>
      </c>
      <c r="N42" s="499">
        <v>0</v>
      </c>
      <c r="O42" s="499">
        <v>0</v>
      </c>
      <c r="P42" s="500">
        <v>-53501</v>
      </c>
    </row>
    <row r="43" spans="1:16" ht="12">
      <c r="A43" s="501" t="s">
        <v>673</v>
      </c>
      <c r="B43" s="499">
        <v>3036032</v>
      </c>
      <c r="C43" s="499">
        <v>3095511</v>
      </c>
      <c r="D43" s="499">
        <v>6131543</v>
      </c>
      <c r="E43" s="499">
        <v>6221377</v>
      </c>
      <c r="F43" s="499">
        <v>157045</v>
      </c>
      <c r="G43" s="499">
        <v>6378422</v>
      </c>
      <c r="H43" s="499">
        <v>-246879</v>
      </c>
      <c r="I43" s="499">
        <v>246879</v>
      </c>
      <c r="J43" s="499">
        <v>131120</v>
      </c>
      <c r="K43" s="499">
        <v>121368</v>
      </c>
      <c r="L43" s="499">
        <v>369908</v>
      </c>
      <c r="M43" s="499">
        <v>248540</v>
      </c>
      <c r="N43" s="499">
        <v>-7715</v>
      </c>
      <c r="O43" s="499">
        <v>-6000</v>
      </c>
      <c r="P43" s="500">
        <v>8106</v>
      </c>
    </row>
    <row r="44" spans="1:16" ht="12">
      <c r="A44" s="501" t="s">
        <v>674</v>
      </c>
      <c r="B44" s="499">
        <v>3637944</v>
      </c>
      <c r="C44" s="499">
        <v>4477628</v>
      </c>
      <c r="D44" s="499">
        <v>8115572</v>
      </c>
      <c r="E44" s="499">
        <v>7555502</v>
      </c>
      <c r="F44" s="499">
        <v>650229</v>
      </c>
      <c r="G44" s="499">
        <v>8205731</v>
      </c>
      <c r="H44" s="499">
        <v>-90159</v>
      </c>
      <c r="I44" s="499">
        <v>90159</v>
      </c>
      <c r="J44" s="499">
        <v>267392</v>
      </c>
      <c r="K44" s="499">
        <v>-247043</v>
      </c>
      <c r="L44" s="499">
        <v>380587</v>
      </c>
      <c r="M44" s="499">
        <v>627630</v>
      </c>
      <c r="N44" s="499">
        <v>-4799</v>
      </c>
      <c r="O44" s="499">
        <v>20420</v>
      </c>
      <c r="P44" s="500">
        <v>54189</v>
      </c>
    </row>
    <row r="45" spans="1:16" ht="12">
      <c r="A45" s="501" t="s">
        <v>675</v>
      </c>
      <c r="B45" s="499">
        <v>2296314</v>
      </c>
      <c r="C45" s="499">
        <v>1873525</v>
      </c>
      <c r="D45" s="499">
        <v>4169839</v>
      </c>
      <c r="E45" s="499">
        <v>3717662</v>
      </c>
      <c r="F45" s="499">
        <v>231645</v>
      </c>
      <c r="G45" s="499">
        <v>3949307</v>
      </c>
      <c r="H45" s="499">
        <v>220532</v>
      </c>
      <c r="I45" s="499">
        <v>-220532</v>
      </c>
      <c r="J45" s="499">
        <v>28358</v>
      </c>
      <c r="K45" s="499">
        <v>-176641</v>
      </c>
      <c r="L45" s="499">
        <v>129885</v>
      </c>
      <c r="M45" s="499">
        <v>306526</v>
      </c>
      <c r="N45" s="499">
        <v>-1753</v>
      </c>
      <c r="O45" s="499">
        <v>-1279</v>
      </c>
      <c r="P45" s="500">
        <v>-69217</v>
      </c>
    </row>
    <row r="46" spans="1:16" ht="12">
      <c r="A46" s="501" t="s">
        <v>676</v>
      </c>
      <c r="B46" s="499">
        <v>6357169</v>
      </c>
      <c r="C46" s="499">
        <v>3835180</v>
      </c>
      <c r="D46" s="499">
        <v>10192349</v>
      </c>
      <c r="E46" s="499">
        <v>9675407</v>
      </c>
      <c r="F46" s="499">
        <v>503229</v>
      </c>
      <c r="G46" s="499">
        <v>10178636</v>
      </c>
      <c r="H46" s="499">
        <v>13713</v>
      </c>
      <c r="I46" s="499">
        <v>-13713</v>
      </c>
      <c r="J46" s="499">
        <v>-17083</v>
      </c>
      <c r="K46" s="499">
        <v>-207407</v>
      </c>
      <c r="L46" s="499">
        <v>198330</v>
      </c>
      <c r="M46" s="499">
        <v>405737</v>
      </c>
      <c r="N46" s="499">
        <v>113974</v>
      </c>
      <c r="O46" s="499">
        <v>40375</v>
      </c>
      <c r="P46" s="500">
        <v>56428</v>
      </c>
    </row>
    <row r="47" spans="1:16" ht="12">
      <c r="A47" s="501" t="s">
        <v>677</v>
      </c>
      <c r="B47" s="499">
        <v>1061120</v>
      </c>
      <c r="C47" s="499">
        <v>797953</v>
      </c>
      <c r="D47" s="499">
        <v>1859073</v>
      </c>
      <c r="E47" s="499">
        <v>1891459</v>
      </c>
      <c r="F47" s="499">
        <v>77170</v>
      </c>
      <c r="G47" s="499">
        <v>1968629</v>
      </c>
      <c r="H47" s="499">
        <v>-109556</v>
      </c>
      <c r="I47" s="499">
        <v>109556</v>
      </c>
      <c r="J47" s="499">
        <v>171400</v>
      </c>
      <c r="K47" s="499">
        <v>-80146</v>
      </c>
      <c r="L47" s="499">
        <v>61596</v>
      </c>
      <c r="M47" s="499">
        <v>141742</v>
      </c>
      <c r="N47" s="499">
        <v>0</v>
      </c>
      <c r="O47" s="499">
        <v>0</v>
      </c>
      <c r="P47" s="500">
        <v>18302</v>
      </c>
    </row>
    <row r="48" spans="1:16" ht="12.75">
      <c r="A48" s="496" t="s">
        <v>678</v>
      </c>
      <c r="B48" s="499">
        <f aca="true" t="shared" si="1" ref="B48:P48">SUM(B22:B47)</f>
        <v>77923261</v>
      </c>
      <c r="C48" s="499">
        <f t="shared" si="1"/>
        <v>76022601</v>
      </c>
      <c r="D48" s="499">
        <f t="shared" si="1"/>
        <v>153945862</v>
      </c>
      <c r="E48" s="499">
        <f t="shared" si="1"/>
        <v>146716903</v>
      </c>
      <c r="F48" s="499">
        <f t="shared" si="1"/>
        <v>8406790</v>
      </c>
      <c r="G48" s="499">
        <f t="shared" si="1"/>
        <v>155123693</v>
      </c>
      <c r="H48" s="499">
        <f t="shared" si="1"/>
        <v>-1177831</v>
      </c>
      <c r="I48" s="499">
        <f t="shared" si="1"/>
        <v>1177831</v>
      </c>
      <c r="J48" s="499">
        <f t="shared" si="1"/>
        <v>3224003</v>
      </c>
      <c r="K48" s="499">
        <f t="shared" si="1"/>
        <v>-3701904</v>
      </c>
      <c r="L48" s="499">
        <f t="shared" si="1"/>
        <v>6857862</v>
      </c>
      <c r="M48" s="499">
        <f t="shared" si="1"/>
        <v>10559766</v>
      </c>
      <c r="N48" s="499">
        <f t="shared" si="1"/>
        <v>71947</v>
      </c>
      <c r="O48" s="499">
        <f t="shared" si="1"/>
        <v>67952</v>
      </c>
      <c r="P48" s="500">
        <f t="shared" si="1"/>
        <v>1515254</v>
      </c>
    </row>
    <row r="49" spans="1:16" ht="12.75">
      <c r="A49" s="503" t="s">
        <v>679</v>
      </c>
      <c r="B49" s="504">
        <f aca="true" t="shared" si="2" ref="B49:P49">B48+B20</f>
        <v>200400621</v>
      </c>
      <c r="C49" s="504">
        <f t="shared" si="2"/>
        <v>105672629</v>
      </c>
      <c r="D49" s="504">
        <f t="shared" si="2"/>
        <v>306072618</v>
      </c>
      <c r="E49" s="504">
        <f t="shared" si="2"/>
        <v>289035745</v>
      </c>
      <c r="F49" s="504">
        <f t="shared" si="2"/>
        <v>24288050</v>
      </c>
      <c r="G49" s="504">
        <f t="shared" si="2"/>
        <v>313323795</v>
      </c>
      <c r="H49" s="504">
        <f t="shared" si="2"/>
        <v>-7251177</v>
      </c>
      <c r="I49" s="504">
        <f t="shared" si="2"/>
        <v>7251177</v>
      </c>
      <c r="J49" s="504">
        <f t="shared" si="2"/>
        <v>4783474</v>
      </c>
      <c r="K49" s="504">
        <f t="shared" si="2"/>
        <v>-5055309</v>
      </c>
      <c r="L49" s="504">
        <f t="shared" si="2"/>
        <v>14152850</v>
      </c>
      <c r="M49" s="504">
        <f t="shared" si="2"/>
        <v>19208159</v>
      </c>
      <c r="N49" s="504">
        <f t="shared" si="2"/>
        <v>-2259303</v>
      </c>
      <c r="O49" s="504">
        <f t="shared" si="2"/>
        <v>8348924</v>
      </c>
      <c r="P49" s="505">
        <f t="shared" si="2"/>
        <v>1432812</v>
      </c>
    </row>
    <row r="50" spans="1:7" s="507" customFormat="1" ht="12">
      <c r="A50" s="506" t="s">
        <v>680</v>
      </c>
      <c r="G50" s="507" t="s">
        <v>19</v>
      </c>
    </row>
    <row r="51" s="507" customFormat="1" ht="12">
      <c r="A51" s="506" t="s">
        <v>681</v>
      </c>
    </row>
    <row r="52" spans="1:11" s="507" customFormat="1" ht="12">
      <c r="A52" s="508"/>
      <c r="B52" s="456"/>
      <c r="C52" s="456"/>
      <c r="D52" s="456"/>
      <c r="E52" s="456"/>
      <c r="F52" s="456"/>
      <c r="G52" s="456"/>
      <c r="H52" s="456"/>
      <c r="I52" s="456"/>
      <c r="J52" s="456"/>
      <c r="K52" s="456"/>
    </row>
    <row r="53" s="507" customFormat="1" ht="12">
      <c r="A53" s="464"/>
    </row>
    <row r="54" spans="1:12" s="507" customFormat="1" ht="12">
      <c r="A54" s="509"/>
      <c r="B54" s="509"/>
      <c r="C54" s="405"/>
      <c r="D54" s="405"/>
      <c r="E54" s="405"/>
      <c r="F54" s="405"/>
      <c r="H54" s="510"/>
      <c r="I54" s="510"/>
      <c r="J54" s="510"/>
      <c r="K54" s="510"/>
      <c r="L54" s="510"/>
    </row>
    <row r="55" s="512" customFormat="1" ht="11.25">
      <c r="A55" s="511"/>
    </row>
    <row r="58" spans="1:11" s="405" customFormat="1" ht="11.25" customHeight="1">
      <c r="A58" s="513" t="s">
        <v>682</v>
      </c>
      <c r="H58" s="405" t="s">
        <v>683</v>
      </c>
      <c r="K58" s="405" t="s">
        <v>684</v>
      </c>
    </row>
    <row r="59" ht="11.25">
      <c r="A59" s="409"/>
    </row>
    <row r="67" s="372" customFormat="1" ht="11.25">
      <c r="A67" s="415" t="s">
        <v>509</v>
      </c>
    </row>
    <row r="68" ht="11.25">
      <c r="A68" s="362" t="s">
        <v>510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G81"/>
  <sheetViews>
    <sheetView workbookViewId="0" topLeftCell="A7">
      <selection activeCell="A7" sqref="A7"/>
    </sheetView>
  </sheetViews>
  <sheetFormatPr defaultColWidth="9.140625" defaultRowHeight="12.75" customHeight="1"/>
  <cols>
    <col min="1" max="1" width="50.00390625" style="0" customWidth="1"/>
    <col min="2" max="2" width="10.7109375" style="0" customWidth="1"/>
    <col min="3" max="3" width="10.57421875" style="0" customWidth="1"/>
    <col min="4" max="4" width="9.00390625" style="0" customWidth="1"/>
    <col min="5" max="5" width="9.421875" style="0" customWidth="1"/>
    <col min="6" max="7" width="0" style="0" hidden="1" customWidth="1"/>
    <col min="138" max="16384" width="9.140625" style="1" customWidth="1"/>
  </cols>
  <sheetData>
    <row r="1" spans="1:5" ht="12.75">
      <c r="A1" s="1"/>
      <c r="B1" s="2"/>
      <c r="C1" s="1"/>
      <c r="D1" s="1"/>
      <c r="E1" s="1" t="s">
        <v>0</v>
      </c>
    </row>
    <row r="2" spans="1:5" ht="18" customHeight="1">
      <c r="A2" s="3" t="s">
        <v>1</v>
      </c>
      <c r="B2" s="4"/>
      <c r="C2" s="3"/>
      <c r="D2" s="3"/>
      <c r="E2" s="3"/>
    </row>
    <row r="3" spans="1:5" ht="20.25" customHeight="1">
      <c r="A3" s="1"/>
      <c r="B3" s="2"/>
      <c r="C3" s="1"/>
      <c r="D3" s="1"/>
      <c r="E3" s="1"/>
    </row>
    <row r="4" spans="1:5" ht="18.75" customHeight="1">
      <c r="A4" s="595" t="s">
        <v>2</v>
      </c>
      <c r="B4" s="595"/>
      <c r="C4" s="595"/>
      <c r="D4" s="595"/>
      <c r="E4" s="595"/>
    </row>
    <row r="5" spans="1:5" ht="18.75" customHeight="1">
      <c r="A5" s="5"/>
      <c r="B5" s="5"/>
      <c r="C5" s="5"/>
      <c r="D5" s="5"/>
      <c r="E5" s="5"/>
    </row>
    <row r="6" spans="1:5" ht="15.75" customHeight="1">
      <c r="A6" s="6"/>
      <c r="B6" s="4"/>
      <c r="C6" s="3"/>
      <c r="D6" s="7"/>
      <c r="E6" s="7" t="s">
        <v>3</v>
      </c>
    </row>
    <row r="7" spans="1:5" ht="45">
      <c r="A7" s="8" t="s">
        <v>4</v>
      </c>
      <c r="B7" s="9" t="s">
        <v>5</v>
      </c>
      <c r="C7" s="8" t="s">
        <v>6</v>
      </c>
      <c r="D7" s="8" t="s">
        <v>7</v>
      </c>
      <c r="E7" s="8" t="s">
        <v>8</v>
      </c>
    </row>
    <row r="8" spans="1:5" ht="12.75">
      <c r="A8" s="8">
        <v>1</v>
      </c>
      <c r="B8" s="9">
        <v>2</v>
      </c>
      <c r="C8" s="8">
        <v>3</v>
      </c>
      <c r="D8" s="8">
        <v>4</v>
      </c>
      <c r="E8" s="8">
        <v>5</v>
      </c>
    </row>
    <row r="9" spans="1:5" ht="25.5" customHeight="1">
      <c r="A9" s="10" t="s">
        <v>9</v>
      </c>
      <c r="B9" s="12">
        <v>1373743</v>
      </c>
      <c r="C9" s="12">
        <v>953252</v>
      </c>
      <c r="D9" s="13">
        <v>69.4</v>
      </c>
      <c r="E9" s="12">
        <v>104643</v>
      </c>
    </row>
    <row r="10" spans="1:5" ht="25.5" customHeight="1">
      <c r="A10" s="14" t="s">
        <v>10</v>
      </c>
      <c r="B10" s="12">
        <v>737531</v>
      </c>
      <c r="C10" s="12">
        <v>497445</v>
      </c>
      <c r="D10" s="13">
        <v>67.4</v>
      </c>
      <c r="E10" s="12">
        <v>54756</v>
      </c>
    </row>
    <row r="11" spans="1:5" ht="19.5" customHeight="1">
      <c r="A11" s="15" t="s">
        <v>11</v>
      </c>
      <c r="B11" s="17">
        <v>587500</v>
      </c>
      <c r="C11" s="17">
        <v>405750</v>
      </c>
      <c r="D11" s="18">
        <v>69.1</v>
      </c>
      <c r="E11" s="17">
        <v>43596</v>
      </c>
    </row>
    <row r="12" spans="1:5" ht="15.75" customHeight="1">
      <c r="A12" s="19" t="s">
        <v>12</v>
      </c>
      <c r="B12" s="16">
        <v>95100</v>
      </c>
      <c r="C12" s="16">
        <v>55526</v>
      </c>
      <c r="D12" s="18">
        <v>58.4</v>
      </c>
      <c r="E12" s="16">
        <v>2536</v>
      </c>
    </row>
    <row r="13" spans="1:5" ht="15.75" customHeight="1">
      <c r="A13" s="20" t="s">
        <v>13</v>
      </c>
      <c r="B13" s="17">
        <v>95100</v>
      </c>
      <c r="C13" s="17">
        <v>55526</v>
      </c>
      <c r="D13" s="18">
        <v>58.4</v>
      </c>
      <c r="E13" s="17">
        <v>2536</v>
      </c>
    </row>
    <row r="14" spans="1:5" ht="16.5" customHeight="1">
      <c r="A14" s="19" t="s">
        <v>14</v>
      </c>
      <c r="B14" s="16">
        <v>492400</v>
      </c>
      <c r="C14" s="16">
        <v>346741</v>
      </c>
      <c r="D14" s="18">
        <v>70.4</v>
      </c>
      <c r="E14" s="16">
        <v>40620</v>
      </c>
    </row>
    <row r="15" spans="1:5" ht="17.25" customHeight="1">
      <c r="A15" s="21" t="s">
        <v>15</v>
      </c>
      <c r="B15" s="17">
        <v>346096</v>
      </c>
      <c r="C15" s="17">
        <v>249839</v>
      </c>
      <c r="D15" s="18">
        <v>72.2</v>
      </c>
      <c r="E15" s="17">
        <v>29682</v>
      </c>
    </row>
    <row r="16" spans="1:5" ht="17.25" customHeight="1">
      <c r="A16" s="20" t="s">
        <v>16</v>
      </c>
      <c r="B16" s="17">
        <v>133504</v>
      </c>
      <c r="C16" s="17">
        <v>86281</v>
      </c>
      <c r="D16" s="18">
        <v>64.6</v>
      </c>
      <c r="E16" s="17">
        <v>9849</v>
      </c>
    </row>
    <row r="17" spans="1:5" ht="16.5" customHeight="1">
      <c r="A17" s="20" t="s">
        <v>17</v>
      </c>
      <c r="B17" s="17">
        <v>12800</v>
      </c>
      <c r="C17" s="17">
        <v>10621</v>
      </c>
      <c r="D17" s="18">
        <v>83</v>
      </c>
      <c r="E17" s="17">
        <v>1089</v>
      </c>
    </row>
    <row r="18" spans="1:5" ht="12.75">
      <c r="A18" s="19" t="s">
        <v>18</v>
      </c>
      <c r="B18" s="16">
        <v>0</v>
      </c>
      <c r="C18" s="16">
        <v>3483</v>
      </c>
      <c r="D18" s="18"/>
      <c r="E18" s="16">
        <v>440</v>
      </c>
    </row>
    <row r="19" spans="1:5" ht="13.5" customHeight="1">
      <c r="A19" s="15" t="s">
        <v>20</v>
      </c>
      <c r="B19" s="17">
        <v>59128</v>
      </c>
      <c r="C19" s="17">
        <v>47297</v>
      </c>
      <c r="D19" s="18">
        <v>80</v>
      </c>
      <c r="E19" s="17">
        <v>4837</v>
      </c>
    </row>
    <row r="20" spans="1:5" ht="13.5" customHeight="1">
      <c r="A20" s="22" t="s">
        <v>21</v>
      </c>
      <c r="B20" s="17">
        <v>59260</v>
      </c>
      <c r="C20" s="17">
        <v>41236</v>
      </c>
      <c r="D20" s="18">
        <v>69.6</v>
      </c>
      <c r="E20" s="17">
        <v>5688</v>
      </c>
    </row>
    <row r="21" spans="1:5" ht="13.5" customHeight="1">
      <c r="A21" s="22" t="s">
        <v>22</v>
      </c>
      <c r="B21" s="17">
        <v>31643</v>
      </c>
      <c r="C21" s="17">
        <v>3162</v>
      </c>
      <c r="D21" s="18">
        <v>10</v>
      </c>
      <c r="E21" s="17">
        <v>635</v>
      </c>
    </row>
    <row r="22" spans="1:5" ht="12.75" customHeight="1">
      <c r="A22" s="23" t="s">
        <v>23</v>
      </c>
      <c r="B22" s="24">
        <v>1201</v>
      </c>
      <c r="C22" s="25">
        <v>901</v>
      </c>
      <c r="D22" s="26">
        <v>75</v>
      </c>
      <c r="E22" s="24">
        <v>100</v>
      </c>
    </row>
    <row r="23" spans="1:5" ht="19.5" customHeight="1">
      <c r="A23" s="14" t="s">
        <v>24</v>
      </c>
      <c r="B23" s="12">
        <v>736330</v>
      </c>
      <c r="C23" s="12">
        <v>496544</v>
      </c>
      <c r="D23" s="13">
        <v>67.4</v>
      </c>
      <c r="E23" s="12">
        <v>54656</v>
      </c>
    </row>
    <row r="24" spans="1:5" ht="20.25" customHeight="1">
      <c r="A24" s="27" t="s">
        <v>25</v>
      </c>
      <c r="B24" s="12">
        <v>699762</v>
      </c>
      <c r="C24" s="12">
        <v>504439</v>
      </c>
      <c r="D24" s="13">
        <v>72.1</v>
      </c>
      <c r="E24" s="12">
        <v>54769</v>
      </c>
    </row>
    <row r="25" spans="1:5" ht="12.75">
      <c r="A25" s="15" t="s">
        <v>26</v>
      </c>
      <c r="B25" s="17">
        <v>699762</v>
      </c>
      <c r="C25" s="17">
        <v>504439</v>
      </c>
      <c r="D25" s="18">
        <v>72.1</v>
      </c>
      <c r="E25" s="17">
        <v>54769</v>
      </c>
    </row>
    <row r="26" spans="1:137" s="28" customFormat="1" ht="12.75">
      <c r="A26" s="20" t="s">
        <v>27</v>
      </c>
      <c r="B26" s="17">
        <v>473581</v>
      </c>
      <c r="C26" s="17">
        <v>344391</v>
      </c>
      <c r="D26" s="18">
        <v>72.7</v>
      </c>
      <c r="E26" s="17">
        <v>37510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s="28" customFormat="1" ht="12.75">
      <c r="A27" s="29" t="s">
        <v>28</v>
      </c>
      <c r="B27" s="17">
        <v>56546</v>
      </c>
      <c r="C27" s="17">
        <v>33793</v>
      </c>
      <c r="D27" s="18">
        <v>59.8</v>
      </c>
      <c r="E27" s="17">
        <v>4019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s="28" customFormat="1" ht="12.75">
      <c r="A28" s="29" t="s">
        <v>29</v>
      </c>
      <c r="B28" s="17">
        <v>74152</v>
      </c>
      <c r="C28" s="17">
        <v>53535</v>
      </c>
      <c r="D28" s="18">
        <v>72.2</v>
      </c>
      <c r="E28" s="17">
        <v>5701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s="28" customFormat="1" ht="12.75">
      <c r="A29" s="22" t="s">
        <v>30</v>
      </c>
      <c r="B29" s="17">
        <v>3371</v>
      </c>
      <c r="C29" s="17">
        <v>1014</v>
      </c>
      <c r="D29" s="18">
        <v>30.1</v>
      </c>
      <c r="E29" s="17">
        <v>317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 s="28" customFormat="1" ht="12.75">
      <c r="A30" s="20" t="s">
        <v>31</v>
      </c>
      <c r="B30" s="17">
        <v>92112</v>
      </c>
      <c r="C30" s="17">
        <v>71706</v>
      </c>
      <c r="D30" s="18">
        <v>77.8</v>
      </c>
      <c r="E30" s="17">
        <v>7222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s="28" customFormat="1" ht="12.75">
      <c r="A31" s="30" t="s">
        <v>32</v>
      </c>
      <c r="B31" s="24">
        <v>62349</v>
      </c>
      <c r="C31" s="16">
        <v>47731</v>
      </c>
      <c r="D31" s="26">
        <v>76.6</v>
      </c>
      <c r="E31" s="24">
        <v>4782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5" ht="22.5" customHeight="1">
      <c r="A32" s="14" t="s">
        <v>33</v>
      </c>
      <c r="B32" s="12">
        <v>637413</v>
      </c>
      <c r="C32" s="12">
        <v>456708</v>
      </c>
      <c r="D32" s="13">
        <v>71.7</v>
      </c>
      <c r="E32" s="12">
        <v>49987</v>
      </c>
    </row>
    <row r="33" spans="1:5" ht="29.25" customHeight="1">
      <c r="A33" s="31" t="s">
        <v>34</v>
      </c>
      <c r="B33" s="12">
        <v>1439743</v>
      </c>
      <c r="C33" s="12">
        <v>1021402</v>
      </c>
      <c r="D33" s="13">
        <v>70.9</v>
      </c>
      <c r="E33" s="12">
        <v>114427</v>
      </c>
    </row>
    <row r="34" spans="1:5" ht="28.5" customHeight="1">
      <c r="A34" s="31" t="s">
        <v>35</v>
      </c>
      <c r="B34" s="12">
        <v>1338260</v>
      </c>
      <c r="C34" s="12">
        <v>962783</v>
      </c>
      <c r="D34" s="13">
        <v>71.9</v>
      </c>
      <c r="E34" s="12">
        <v>104799</v>
      </c>
    </row>
    <row r="35" spans="1:5" ht="25.5" customHeight="1">
      <c r="A35" s="31" t="s">
        <v>36</v>
      </c>
      <c r="B35" s="12">
        <v>34787</v>
      </c>
      <c r="C35" s="12">
        <v>20503</v>
      </c>
      <c r="D35" s="13">
        <v>58.9</v>
      </c>
      <c r="E35" s="12">
        <v>3635</v>
      </c>
    </row>
    <row r="36" spans="1:5" ht="30" customHeight="1">
      <c r="A36" s="31" t="s">
        <v>37</v>
      </c>
      <c r="B36" s="12">
        <v>66696</v>
      </c>
      <c r="C36" s="12">
        <v>38116</v>
      </c>
      <c r="D36" s="13">
        <v>57.1</v>
      </c>
      <c r="E36" s="12">
        <v>5993</v>
      </c>
    </row>
    <row r="37" spans="1:5" ht="29.25" customHeight="1">
      <c r="A37" s="31" t="s">
        <v>38</v>
      </c>
      <c r="B37" s="12">
        <v>-66000</v>
      </c>
      <c r="C37" s="12">
        <v>-68150</v>
      </c>
      <c r="D37" s="13">
        <v>103.3</v>
      </c>
      <c r="E37" s="12">
        <v>-9784</v>
      </c>
    </row>
    <row r="38" spans="1:5" ht="25.5">
      <c r="A38" s="31" t="s">
        <v>39</v>
      </c>
      <c r="B38" s="12">
        <v>14499</v>
      </c>
      <c r="C38" s="12">
        <v>7476</v>
      </c>
      <c r="D38" s="13">
        <v>51.6</v>
      </c>
      <c r="E38" s="12">
        <v>4844</v>
      </c>
    </row>
    <row r="39" spans="1:5" ht="25.5">
      <c r="A39" s="31" t="s">
        <v>40</v>
      </c>
      <c r="B39" s="12">
        <v>1454242</v>
      </c>
      <c r="C39" s="12">
        <v>1028878</v>
      </c>
      <c r="D39" s="13">
        <v>70.8</v>
      </c>
      <c r="E39" s="12">
        <v>119271</v>
      </c>
    </row>
    <row r="40" spans="1:5" ht="27" customHeight="1">
      <c r="A40" s="31" t="s">
        <v>41</v>
      </c>
      <c r="B40" s="12">
        <v>-80499</v>
      </c>
      <c r="C40" s="12">
        <v>-75626</v>
      </c>
      <c r="D40" s="13">
        <v>93.9</v>
      </c>
      <c r="E40" s="12">
        <v>-14628</v>
      </c>
    </row>
    <row r="41" spans="1:5" ht="15.75" customHeight="1">
      <c r="A41" s="14" t="s">
        <v>42</v>
      </c>
      <c r="B41" s="12">
        <v>759847</v>
      </c>
      <c r="C41" s="12">
        <v>534612</v>
      </c>
      <c r="D41" s="13">
        <v>70.4</v>
      </c>
      <c r="E41" s="12">
        <v>63157</v>
      </c>
    </row>
    <row r="42" spans="1:5" ht="12.75">
      <c r="A42" s="32" t="s">
        <v>43</v>
      </c>
      <c r="B42" s="24">
        <v>62349</v>
      </c>
      <c r="C42" s="24">
        <v>47731</v>
      </c>
      <c r="D42" s="26">
        <v>76.6</v>
      </c>
      <c r="E42" s="24">
        <v>4756</v>
      </c>
    </row>
    <row r="43" spans="1:5" ht="20.25" customHeight="1">
      <c r="A43" s="14" t="s">
        <v>44</v>
      </c>
      <c r="B43" s="12">
        <v>697498</v>
      </c>
      <c r="C43" s="12">
        <v>486881</v>
      </c>
      <c r="D43" s="13">
        <v>69.8</v>
      </c>
      <c r="E43" s="12">
        <v>58401</v>
      </c>
    </row>
    <row r="44" spans="1:5" ht="12.75">
      <c r="A44" s="15" t="s">
        <v>45</v>
      </c>
      <c r="B44" s="17">
        <v>694317</v>
      </c>
      <c r="C44" s="17">
        <v>494606</v>
      </c>
      <c r="D44" s="18">
        <v>71.2</v>
      </c>
      <c r="E44" s="17">
        <v>56076</v>
      </c>
    </row>
    <row r="45" spans="1:5" ht="12.75">
      <c r="A45" s="30" t="s">
        <v>46</v>
      </c>
      <c r="B45" s="24">
        <v>60907</v>
      </c>
      <c r="C45" s="24">
        <v>46363</v>
      </c>
      <c r="D45" s="26">
        <v>76.1</v>
      </c>
      <c r="E45" s="24">
        <v>4698</v>
      </c>
    </row>
    <row r="46" spans="1:5" ht="15" customHeight="1">
      <c r="A46" s="14" t="s">
        <v>47</v>
      </c>
      <c r="B46" s="12">
        <v>633410</v>
      </c>
      <c r="C46" s="12">
        <v>448243</v>
      </c>
      <c r="D46" s="13">
        <v>70.8</v>
      </c>
      <c r="E46" s="12">
        <v>51378</v>
      </c>
    </row>
    <row r="47" spans="1:5" ht="15.75" customHeight="1">
      <c r="A47" s="15" t="s">
        <v>48</v>
      </c>
      <c r="B47" s="17">
        <v>24237</v>
      </c>
      <c r="C47" s="17">
        <v>12546</v>
      </c>
      <c r="D47" s="18">
        <v>51.8</v>
      </c>
      <c r="E47" s="17">
        <v>2563</v>
      </c>
    </row>
    <row r="48" spans="1:5" ht="12.75">
      <c r="A48" s="14" t="s">
        <v>49</v>
      </c>
      <c r="B48" s="12">
        <v>24237</v>
      </c>
      <c r="C48" s="12">
        <v>12546</v>
      </c>
      <c r="D48" s="13">
        <v>51.8</v>
      </c>
      <c r="E48" s="12">
        <v>2563</v>
      </c>
    </row>
    <row r="49" spans="1:5" ht="12.75">
      <c r="A49" s="15" t="s">
        <v>50</v>
      </c>
      <c r="B49" s="17">
        <v>41293</v>
      </c>
      <c r="C49" s="17">
        <v>27460</v>
      </c>
      <c r="D49" s="18">
        <v>66.5</v>
      </c>
      <c r="E49" s="17">
        <v>4518</v>
      </c>
    </row>
    <row r="50" spans="1:137" s="15" customFormat="1" ht="12.75">
      <c r="A50" s="30" t="s">
        <v>51</v>
      </c>
      <c r="B50" s="24">
        <v>1442</v>
      </c>
      <c r="C50" s="24">
        <v>1368</v>
      </c>
      <c r="D50" s="26">
        <v>94.9</v>
      </c>
      <c r="E50" s="24">
        <v>58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 s="15" customFormat="1" ht="17.25" customHeight="1">
      <c r="A51" s="14" t="s">
        <v>52</v>
      </c>
      <c r="B51" s="12">
        <v>39851</v>
      </c>
      <c r="C51" s="12">
        <v>26092</v>
      </c>
      <c r="D51" s="13">
        <v>65.5</v>
      </c>
      <c r="E51" s="12">
        <v>4460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 s="15" customFormat="1" ht="30" customHeight="1">
      <c r="A52" s="31" t="s">
        <v>53</v>
      </c>
      <c r="B52" s="12">
        <v>-22316</v>
      </c>
      <c r="C52" s="12">
        <v>-37167</v>
      </c>
      <c r="D52" s="13">
        <v>166.5</v>
      </c>
      <c r="E52" s="12">
        <v>-8401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 s="15" customFormat="1" ht="17.25" customHeight="1">
      <c r="A53" s="14" t="s">
        <v>54</v>
      </c>
      <c r="B53" s="12">
        <v>7759</v>
      </c>
      <c r="C53" s="12">
        <v>4157</v>
      </c>
      <c r="D53" s="13">
        <v>53.6</v>
      </c>
      <c r="E53" s="12">
        <v>4359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 s="15" customFormat="1" ht="16.5" customHeight="1">
      <c r="A54" s="15" t="s">
        <v>55</v>
      </c>
      <c r="B54" s="17">
        <v>55988</v>
      </c>
      <c r="C54" s="17">
        <v>44436</v>
      </c>
      <c r="D54" s="18">
        <v>79.4</v>
      </c>
      <c r="E54" s="17">
        <v>5759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 s="15" customFormat="1" ht="12.75" customHeight="1">
      <c r="A55" s="30" t="s">
        <v>51</v>
      </c>
      <c r="B55" s="24">
        <v>48229</v>
      </c>
      <c r="C55" s="24">
        <v>40279</v>
      </c>
      <c r="D55" s="26">
        <v>83.5</v>
      </c>
      <c r="E55" s="24">
        <v>1400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 s="15" customFormat="1" ht="15" customHeight="1">
      <c r="A56" s="15" t="s">
        <v>56</v>
      </c>
      <c r="B56" s="17">
        <v>7759</v>
      </c>
      <c r="C56" s="17">
        <v>4157</v>
      </c>
      <c r="D56" s="18">
        <v>53.6</v>
      </c>
      <c r="E56" s="17">
        <v>4359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7" s="15" customFormat="1" ht="32.25" customHeight="1">
      <c r="A57" s="31" t="s">
        <v>57</v>
      </c>
      <c r="B57" s="12">
        <v>-78304</v>
      </c>
      <c r="C57" s="12">
        <v>-81603</v>
      </c>
      <c r="D57" s="13">
        <v>104.2</v>
      </c>
      <c r="E57" s="12">
        <v>-14160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1:137" s="15" customFormat="1" ht="17.25" customHeight="1">
      <c r="A58" s="14" t="s">
        <v>58</v>
      </c>
      <c r="B58" s="12">
        <v>743446</v>
      </c>
      <c r="C58" s="12">
        <v>535422</v>
      </c>
      <c r="D58" s="13">
        <v>72</v>
      </c>
      <c r="E58" s="12">
        <v>56126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 s="15" customFormat="1" ht="12.75" customHeight="1">
      <c r="A59" s="30" t="s">
        <v>59</v>
      </c>
      <c r="B59" s="24">
        <v>1201</v>
      </c>
      <c r="C59" s="24">
        <v>901</v>
      </c>
      <c r="D59" s="26">
        <v>75</v>
      </c>
      <c r="E59" s="24">
        <v>100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 s="15" customFormat="1" ht="19.5" customHeight="1">
      <c r="A60" s="14" t="s">
        <v>60</v>
      </c>
      <c r="B60" s="12">
        <v>742245</v>
      </c>
      <c r="C60" s="12">
        <v>534521</v>
      </c>
      <c r="D60" s="13">
        <v>72</v>
      </c>
      <c r="E60" s="12">
        <v>56026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 s="15" customFormat="1" ht="15.75" customHeight="1">
      <c r="A61" s="15" t="s">
        <v>61</v>
      </c>
      <c r="B61" s="17">
        <v>706051</v>
      </c>
      <c r="C61" s="17">
        <v>515441</v>
      </c>
      <c r="D61" s="18">
        <v>73</v>
      </c>
      <c r="E61" s="17">
        <v>53521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:137" s="15" customFormat="1" ht="12.75" customHeight="1">
      <c r="A62" s="30" t="s">
        <v>62</v>
      </c>
      <c r="B62" s="24">
        <v>1201</v>
      </c>
      <c r="C62" s="25">
        <v>901</v>
      </c>
      <c r="D62" s="26">
        <v>75</v>
      </c>
      <c r="E62" s="24">
        <v>100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 s="15" customFormat="1" ht="19.5" customHeight="1">
      <c r="A63" s="14" t="s">
        <v>63</v>
      </c>
      <c r="B63" s="12">
        <v>704850</v>
      </c>
      <c r="C63" s="12">
        <v>514540</v>
      </c>
      <c r="D63" s="13">
        <v>73</v>
      </c>
      <c r="E63" s="12">
        <v>53421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 s="15" customFormat="1" ht="17.25" customHeight="1">
      <c r="A64" s="15" t="s">
        <v>64</v>
      </c>
      <c r="B64" s="17">
        <v>10550</v>
      </c>
      <c r="C64" s="17">
        <v>7957</v>
      </c>
      <c r="D64" s="18">
        <v>75.4</v>
      </c>
      <c r="E64" s="17">
        <v>1072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137" s="15" customFormat="1" ht="18.75" customHeight="1">
      <c r="A65" s="14" t="s">
        <v>65</v>
      </c>
      <c r="B65" s="12">
        <v>10550</v>
      </c>
      <c r="C65" s="12">
        <v>7957</v>
      </c>
      <c r="D65" s="13">
        <v>75.4</v>
      </c>
      <c r="E65" s="12">
        <v>1072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1:137" s="15" customFormat="1" ht="18" customHeight="1">
      <c r="A66" s="15" t="s">
        <v>66</v>
      </c>
      <c r="B66" s="17">
        <v>26845</v>
      </c>
      <c r="C66" s="17">
        <v>12024</v>
      </c>
      <c r="D66" s="18">
        <v>44.8</v>
      </c>
      <c r="E66" s="17">
        <v>1533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 s="15" customFormat="1" ht="12.75">
      <c r="A67" s="14" t="s">
        <v>67</v>
      </c>
      <c r="B67" s="12">
        <v>26845</v>
      </c>
      <c r="C67" s="12">
        <v>12024</v>
      </c>
      <c r="D67" s="13">
        <v>44.8</v>
      </c>
      <c r="E67" s="12">
        <v>1533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 s="15" customFormat="1" ht="28.5" customHeight="1">
      <c r="A68" s="31" t="s">
        <v>68</v>
      </c>
      <c r="B68" s="12">
        <v>-43684</v>
      </c>
      <c r="C68" s="12">
        <v>-30983</v>
      </c>
      <c r="D68" s="13">
        <v>70.9</v>
      </c>
      <c r="E68" s="12">
        <v>-1357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 s="15" customFormat="1" ht="12.75">
      <c r="A69" s="14" t="s">
        <v>69</v>
      </c>
      <c r="B69" s="12">
        <v>6740</v>
      </c>
      <c r="C69" s="12">
        <v>3319</v>
      </c>
      <c r="D69" s="13">
        <v>49.2</v>
      </c>
      <c r="E69" s="12">
        <v>485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137" s="15" customFormat="1" ht="15.75" customHeight="1">
      <c r="A70" s="15" t="s">
        <v>70</v>
      </c>
      <c r="B70" s="16">
        <v>6740</v>
      </c>
      <c r="C70" s="16">
        <v>3319</v>
      </c>
      <c r="D70" s="33">
        <v>49.2</v>
      </c>
      <c r="E70" s="16">
        <v>485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1:137" s="15" customFormat="1" ht="15.75" customHeight="1">
      <c r="A71" s="15" t="s">
        <v>71</v>
      </c>
      <c r="B71" s="16">
        <v>6740</v>
      </c>
      <c r="C71" s="16">
        <v>3319</v>
      </c>
      <c r="D71" s="33">
        <v>49.2</v>
      </c>
      <c r="E71" s="16">
        <v>485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 s="15" customFormat="1" ht="30.75" customHeight="1">
      <c r="A72" s="31" t="s">
        <v>72</v>
      </c>
      <c r="B72" s="12">
        <v>-50424</v>
      </c>
      <c r="C72" s="12">
        <v>-34302</v>
      </c>
      <c r="D72" s="13">
        <v>68</v>
      </c>
      <c r="E72" s="12">
        <v>-1842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 s="35" customFormat="1" ht="12.75">
      <c r="A73" s="36"/>
      <c r="B73" s="3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 s="35" customFormat="1" ht="12.75">
      <c r="A74" s="37"/>
      <c r="B74" s="3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ht="12.75"/>
    <row r="76" spans="1:5" ht="12.75">
      <c r="A76" s="38" t="s">
        <v>73</v>
      </c>
      <c r="B76" s="4"/>
      <c r="C76" s="39"/>
      <c r="D76" s="1"/>
      <c r="E76" s="1"/>
    </row>
    <row r="77" ht="12.75"/>
    <row r="78" spans="1:5" ht="12.75">
      <c r="A78" s="38"/>
      <c r="B78" s="4"/>
      <c r="C78" s="39"/>
      <c r="D78" s="39"/>
      <c r="E78" s="39"/>
    </row>
    <row r="79" spans="1:5" ht="12.75">
      <c r="A79" s="28"/>
      <c r="B79" s="2"/>
      <c r="C79" s="1"/>
      <c r="D79" s="1"/>
      <c r="E79" s="1"/>
    </row>
    <row r="80" spans="1:5" ht="12.75">
      <c r="A80" s="28" t="s">
        <v>74</v>
      </c>
      <c r="B80" s="2"/>
      <c r="C80" s="1"/>
      <c r="D80" s="1"/>
      <c r="E80" s="1"/>
    </row>
    <row r="81" spans="1:5" ht="12.75">
      <c r="A81" s="28" t="s">
        <v>75</v>
      </c>
      <c r="D81" s="1"/>
      <c r="E81" s="1"/>
    </row>
    <row r="82" ht="12.75"/>
    <row r="83" ht="12.75"/>
    <row r="84" ht="12.75"/>
    <row r="85" ht="12.75"/>
    <row r="86" ht="12.75"/>
    <row r="87" ht="15" customHeight="1"/>
    <row r="88" ht="16.5" customHeight="1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</sheetData>
  <mergeCells count="1">
    <mergeCell ref="A4:E4"/>
  </mergeCells>
  <printOptions/>
  <pageMargins left="0.75" right="0.75" top="0.6" bottom="0.53" header="0.5" footer="0.28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D1">
      <selection activeCell="A21" sqref="A21"/>
    </sheetView>
  </sheetViews>
  <sheetFormatPr defaultColWidth="9.140625" defaultRowHeight="12.75"/>
  <cols>
    <col min="1" max="1" width="20.421875" style="363" customWidth="1"/>
    <col min="2" max="2" width="9.7109375" style="324" customWidth="1"/>
    <col min="3" max="3" width="9.57421875" style="324" customWidth="1"/>
    <col min="4" max="4" width="14.8515625" style="324" customWidth="1"/>
    <col min="5" max="9" width="10.57421875" style="324" customWidth="1"/>
    <col min="10" max="10" width="11.8515625" style="324" customWidth="1"/>
    <col min="11" max="12" width="11.00390625" style="324" customWidth="1"/>
    <col min="13" max="16" width="7.140625" style="324" customWidth="1"/>
    <col min="17" max="16384" width="8.00390625" style="324" customWidth="1"/>
  </cols>
  <sheetData>
    <row r="1" spans="1:12" s="372" customFormat="1" ht="12.75">
      <c r="A1" s="322" t="s">
        <v>685</v>
      </c>
      <c r="B1" s="322"/>
      <c r="C1" s="322"/>
      <c r="D1" s="322"/>
      <c r="E1" s="322"/>
      <c r="F1" s="322"/>
      <c r="G1" s="322"/>
      <c r="H1" s="322"/>
      <c r="I1" s="322"/>
      <c r="J1" s="322"/>
      <c r="K1" s="412"/>
      <c r="L1" s="467" t="s">
        <v>686</v>
      </c>
    </row>
    <row r="2" spans="1:12" s="372" customFormat="1" ht="12.7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412"/>
      <c r="L2" s="467"/>
    </row>
    <row r="3" spans="1:12" s="325" customFormat="1" ht="12.7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467"/>
    </row>
    <row r="4" spans="1:16" s="472" customFormat="1" ht="15.75">
      <c r="A4" s="326" t="s">
        <v>687</v>
      </c>
      <c r="B4" s="326"/>
      <c r="C4" s="326"/>
      <c r="D4" s="368"/>
      <c r="E4" s="326"/>
      <c r="F4" s="326"/>
      <c r="G4" s="326"/>
      <c r="H4" s="326"/>
      <c r="I4" s="326"/>
      <c r="J4" s="326"/>
      <c r="K4" s="326"/>
      <c r="L4" s="326"/>
      <c r="M4" s="514"/>
      <c r="N4" s="514"/>
      <c r="O4" s="514"/>
      <c r="P4" s="514"/>
    </row>
    <row r="5" spans="1:16" s="472" customFormat="1" ht="15.75">
      <c r="A5" s="326" t="s">
        <v>554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514"/>
      <c r="N5" s="514"/>
      <c r="O5" s="514"/>
      <c r="P5" s="514"/>
    </row>
    <row r="6" spans="1:16" ht="12.75">
      <c r="A6" s="515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16" s="372" customFormat="1" ht="11.25">
      <c r="A7" s="473"/>
      <c r="B7" s="412"/>
      <c r="C7" s="412"/>
      <c r="D7" s="412"/>
      <c r="E7" s="412"/>
      <c r="F7" s="412"/>
      <c r="G7" s="412"/>
      <c r="H7" s="412"/>
      <c r="I7" s="412"/>
      <c r="J7" s="412"/>
      <c r="K7" s="412" t="s">
        <v>688</v>
      </c>
      <c r="L7" s="412"/>
      <c r="N7" s="412"/>
      <c r="O7" s="412"/>
      <c r="P7" s="412"/>
    </row>
    <row r="8" spans="1:16" s="325" customFormat="1" ht="12.75">
      <c r="A8" s="516"/>
      <c r="B8" s="517"/>
      <c r="C8" s="517"/>
      <c r="D8" s="518"/>
      <c r="E8" s="518"/>
      <c r="F8" s="519" t="s">
        <v>689</v>
      </c>
      <c r="G8" s="480"/>
      <c r="H8" s="480"/>
      <c r="I8" s="520"/>
      <c r="J8" s="480"/>
      <c r="K8" s="480"/>
      <c r="L8" s="521"/>
      <c r="N8" s="322"/>
      <c r="O8" s="322"/>
      <c r="P8" s="322"/>
    </row>
    <row r="9" spans="1:12" s="409" customFormat="1" ht="11.25">
      <c r="A9" s="522"/>
      <c r="B9" s="523"/>
      <c r="C9" s="523"/>
      <c r="D9" s="483"/>
      <c r="E9" s="483"/>
      <c r="F9" s="483"/>
      <c r="G9" s="483"/>
      <c r="H9" s="524" t="s">
        <v>627</v>
      </c>
      <c r="I9" s="525"/>
      <c r="J9" s="483"/>
      <c r="K9" s="483"/>
      <c r="L9" s="526"/>
    </row>
    <row r="10" spans="1:16" ht="45">
      <c r="A10" s="522" t="s">
        <v>690</v>
      </c>
      <c r="B10" s="527" t="s">
        <v>691</v>
      </c>
      <c r="C10" s="527" t="s">
        <v>692</v>
      </c>
      <c r="D10" s="527" t="s">
        <v>693</v>
      </c>
      <c r="E10" s="527" t="s">
        <v>694</v>
      </c>
      <c r="F10" s="527" t="s">
        <v>102</v>
      </c>
      <c r="G10" s="527" t="s">
        <v>695</v>
      </c>
      <c r="H10" s="527" t="s">
        <v>638</v>
      </c>
      <c r="I10" s="527" t="s">
        <v>639</v>
      </c>
      <c r="J10" s="527" t="s">
        <v>111</v>
      </c>
      <c r="K10" s="527" t="s">
        <v>113</v>
      </c>
      <c r="L10" s="528" t="s">
        <v>696</v>
      </c>
      <c r="M10" s="433"/>
      <c r="N10" s="371"/>
      <c r="O10" s="371"/>
      <c r="P10" s="371"/>
    </row>
    <row r="11" spans="1:16" s="372" customFormat="1" ht="11.25">
      <c r="A11" s="334">
        <v>1</v>
      </c>
      <c r="B11" s="529">
        <v>2</v>
      </c>
      <c r="C11" s="529">
        <v>3</v>
      </c>
      <c r="D11" s="529">
        <v>4</v>
      </c>
      <c r="E11" s="529">
        <v>5</v>
      </c>
      <c r="F11" s="529">
        <v>6</v>
      </c>
      <c r="G11" s="529">
        <v>7</v>
      </c>
      <c r="H11" s="529">
        <v>8</v>
      </c>
      <c r="I11" s="529">
        <v>9</v>
      </c>
      <c r="J11" s="529">
        <v>10</v>
      </c>
      <c r="K11" s="529">
        <v>11</v>
      </c>
      <c r="L11" s="530">
        <v>12</v>
      </c>
      <c r="M11" s="415"/>
      <c r="N11" s="412"/>
      <c r="O11" s="412"/>
      <c r="P11" s="412"/>
    </row>
    <row r="12" spans="1:13" ht="12">
      <c r="A12" s="531" t="s">
        <v>643</v>
      </c>
      <c r="B12" s="499">
        <v>15013549</v>
      </c>
      <c r="C12" s="499">
        <v>10245601</v>
      </c>
      <c r="D12" s="499">
        <v>4767948</v>
      </c>
      <c r="E12" s="499">
        <v>-4767948</v>
      </c>
      <c r="F12" s="499">
        <v>0</v>
      </c>
      <c r="G12" s="499">
        <v>-4767948</v>
      </c>
      <c r="H12" s="499">
        <v>5081264</v>
      </c>
      <c r="I12" s="499">
        <v>9849212</v>
      </c>
      <c r="J12" s="499">
        <v>0</v>
      </c>
      <c r="K12" s="499">
        <v>0</v>
      </c>
      <c r="L12" s="500">
        <v>0</v>
      </c>
      <c r="M12" s="532"/>
    </row>
    <row r="13" spans="1:13" ht="12">
      <c r="A13" s="531" t="s">
        <v>644</v>
      </c>
      <c r="B13" s="499">
        <v>1063937</v>
      </c>
      <c r="C13" s="499">
        <v>1070961</v>
      </c>
      <c r="D13" s="499">
        <v>-7024</v>
      </c>
      <c r="E13" s="499">
        <v>7024</v>
      </c>
      <c r="F13" s="499">
        <v>-13500</v>
      </c>
      <c r="G13" s="499">
        <v>20524</v>
      </c>
      <c r="H13" s="499">
        <v>74146</v>
      </c>
      <c r="I13" s="499">
        <v>53622</v>
      </c>
      <c r="J13" s="499">
        <v>0</v>
      </c>
      <c r="K13" s="499">
        <v>0</v>
      </c>
      <c r="L13" s="500">
        <v>0</v>
      </c>
      <c r="M13" s="532"/>
    </row>
    <row r="14" spans="1:13" ht="12">
      <c r="A14" s="531" t="s">
        <v>645</v>
      </c>
      <c r="B14" s="499">
        <v>633621</v>
      </c>
      <c r="C14" s="499">
        <v>508089</v>
      </c>
      <c r="D14" s="499">
        <v>125532</v>
      </c>
      <c r="E14" s="499">
        <v>-125532</v>
      </c>
      <c r="F14" s="499">
        <v>0</v>
      </c>
      <c r="G14" s="499">
        <v>-125532</v>
      </c>
      <c r="H14" s="499">
        <v>103943</v>
      </c>
      <c r="I14" s="499">
        <v>229475</v>
      </c>
      <c r="J14" s="499">
        <v>0</v>
      </c>
      <c r="K14" s="499">
        <v>0</v>
      </c>
      <c r="L14" s="500">
        <v>0</v>
      </c>
      <c r="M14" s="532">
        <v>0</v>
      </c>
    </row>
    <row r="15" spans="1:13" ht="12">
      <c r="A15" s="531" t="s">
        <v>646</v>
      </c>
      <c r="B15" s="499">
        <v>1627698</v>
      </c>
      <c r="C15" s="499">
        <v>1619841</v>
      </c>
      <c r="D15" s="499">
        <v>7857</v>
      </c>
      <c r="E15" s="499">
        <v>-7857</v>
      </c>
      <c r="F15" s="499">
        <v>0</v>
      </c>
      <c r="G15" s="499">
        <v>-7857</v>
      </c>
      <c r="H15" s="499">
        <v>148982</v>
      </c>
      <c r="I15" s="499">
        <v>156839</v>
      </c>
      <c r="J15" s="499">
        <v>0</v>
      </c>
      <c r="K15" s="499">
        <v>0</v>
      </c>
      <c r="L15" s="500">
        <v>0</v>
      </c>
      <c r="M15" s="532">
        <v>0</v>
      </c>
    </row>
    <row r="16" spans="1:13" ht="12">
      <c r="A16" s="531" t="s">
        <v>647</v>
      </c>
      <c r="B16" s="499">
        <v>1040256</v>
      </c>
      <c r="C16" s="499">
        <v>858691</v>
      </c>
      <c r="D16" s="499">
        <v>181565</v>
      </c>
      <c r="E16" s="499">
        <v>-181565</v>
      </c>
      <c r="F16" s="499">
        <v>0</v>
      </c>
      <c r="G16" s="499">
        <v>-181565</v>
      </c>
      <c r="H16" s="499">
        <v>311894</v>
      </c>
      <c r="I16" s="499">
        <v>493459</v>
      </c>
      <c r="J16" s="499">
        <v>0</v>
      </c>
      <c r="K16" s="499">
        <v>0</v>
      </c>
      <c r="L16" s="500">
        <v>0</v>
      </c>
      <c r="M16" s="532">
        <v>0</v>
      </c>
    </row>
    <row r="17" spans="1:13" ht="12">
      <c r="A17" s="531" t="s">
        <v>648</v>
      </c>
      <c r="B17" s="499">
        <v>232435</v>
      </c>
      <c r="C17" s="499">
        <v>241412</v>
      </c>
      <c r="D17" s="499">
        <v>-8977</v>
      </c>
      <c r="E17" s="499">
        <v>8977</v>
      </c>
      <c r="F17" s="499">
        <v>0</v>
      </c>
      <c r="G17" s="499">
        <v>8000</v>
      </c>
      <c r="H17" s="499">
        <v>56000</v>
      </c>
      <c r="I17" s="499">
        <v>47697</v>
      </c>
      <c r="J17" s="499">
        <v>0</v>
      </c>
      <c r="K17" s="499">
        <v>0</v>
      </c>
      <c r="L17" s="500">
        <v>0</v>
      </c>
      <c r="M17" s="532">
        <v>0</v>
      </c>
    </row>
    <row r="18" spans="1:13" ht="12">
      <c r="A18" s="531" t="s">
        <v>649</v>
      </c>
      <c r="B18" s="499">
        <v>6168001</v>
      </c>
      <c r="C18" s="499">
        <v>5816177</v>
      </c>
      <c r="D18" s="499">
        <v>351824</v>
      </c>
      <c r="E18" s="499">
        <v>-351824</v>
      </c>
      <c r="F18" s="499">
        <v>0</v>
      </c>
      <c r="G18" s="499">
        <v>-351824</v>
      </c>
      <c r="H18" s="499">
        <v>1678980</v>
      </c>
      <c r="I18" s="499">
        <v>2030804</v>
      </c>
      <c r="J18" s="499">
        <v>0</v>
      </c>
      <c r="K18" s="499">
        <v>0</v>
      </c>
      <c r="L18" s="500">
        <v>0</v>
      </c>
      <c r="M18" s="512">
        <v>0</v>
      </c>
    </row>
    <row r="19" spans="1:16" s="535" customFormat="1" ht="12.75">
      <c r="A19" s="533" t="s">
        <v>650</v>
      </c>
      <c r="B19" s="499">
        <f aca="true" t="shared" si="0" ref="B19:L19">SUM(B12:B18)</f>
        <v>25779497</v>
      </c>
      <c r="C19" s="499">
        <f t="shared" si="0"/>
        <v>20360772</v>
      </c>
      <c r="D19" s="499">
        <f t="shared" si="0"/>
        <v>5418725</v>
      </c>
      <c r="E19" s="499">
        <f t="shared" si="0"/>
        <v>-5418725</v>
      </c>
      <c r="F19" s="499">
        <f t="shared" si="0"/>
        <v>-13500</v>
      </c>
      <c r="G19" s="499">
        <f t="shared" si="0"/>
        <v>-5406202</v>
      </c>
      <c r="H19" s="499">
        <f t="shared" si="0"/>
        <v>7455209</v>
      </c>
      <c r="I19" s="499">
        <f t="shared" si="0"/>
        <v>12861108</v>
      </c>
      <c r="J19" s="499">
        <f t="shared" si="0"/>
        <v>0</v>
      </c>
      <c r="K19" s="499">
        <f t="shared" si="0"/>
        <v>0</v>
      </c>
      <c r="L19" s="500">
        <f t="shared" si="0"/>
        <v>0</v>
      </c>
      <c r="M19" s="534">
        <v>0</v>
      </c>
      <c r="N19" s="534"/>
      <c r="O19" s="534"/>
      <c r="P19" s="534"/>
    </row>
    <row r="20" spans="1:13" ht="12">
      <c r="A20" s="531" t="s">
        <v>652</v>
      </c>
      <c r="B20" s="499">
        <v>322809</v>
      </c>
      <c r="C20" s="499">
        <v>310165</v>
      </c>
      <c r="D20" s="499">
        <v>12644</v>
      </c>
      <c r="E20" s="499">
        <v>-12644</v>
      </c>
      <c r="F20" s="499">
        <v>1850</v>
      </c>
      <c r="G20" s="499">
        <v>-14494</v>
      </c>
      <c r="H20" s="499">
        <v>114183</v>
      </c>
      <c r="I20" s="499">
        <v>128677</v>
      </c>
      <c r="J20" s="499">
        <v>0</v>
      </c>
      <c r="K20" s="499">
        <v>0</v>
      </c>
      <c r="L20" s="500">
        <v>0</v>
      </c>
      <c r="M20" s="532">
        <v>0</v>
      </c>
    </row>
    <row r="21" spans="1:13" ht="12">
      <c r="A21" s="531" t="s">
        <v>653</v>
      </c>
      <c r="B21" s="499">
        <v>407841</v>
      </c>
      <c r="C21" s="499">
        <v>409289</v>
      </c>
      <c r="D21" s="499">
        <v>-1448</v>
      </c>
      <c r="E21" s="499">
        <v>1448</v>
      </c>
      <c r="F21" s="499">
        <v>-5787</v>
      </c>
      <c r="G21" s="499">
        <v>7235</v>
      </c>
      <c r="H21" s="499">
        <v>150094</v>
      </c>
      <c r="I21" s="499">
        <v>142859</v>
      </c>
      <c r="J21" s="499">
        <v>0</v>
      </c>
      <c r="K21" s="499">
        <v>0</v>
      </c>
      <c r="L21" s="500">
        <v>0</v>
      </c>
      <c r="M21" s="532"/>
    </row>
    <row r="22" spans="1:13" ht="12">
      <c r="A22" s="531" t="s">
        <v>654</v>
      </c>
      <c r="B22" s="499">
        <v>359839</v>
      </c>
      <c r="C22" s="499">
        <v>340989</v>
      </c>
      <c r="D22" s="499">
        <v>18850</v>
      </c>
      <c r="E22" s="499">
        <v>-18850</v>
      </c>
      <c r="F22" s="499">
        <v>-2950</v>
      </c>
      <c r="G22" s="499">
        <v>-15900</v>
      </c>
      <c r="H22" s="499">
        <v>71508</v>
      </c>
      <c r="I22" s="499">
        <v>87408</v>
      </c>
      <c r="J22" s="499">
        <v>0</v>
      </c>
      <c r="K22" s="499">
        <v>0</v>
      </c>
      <c r="L22" s="500">
        <v>0</v>
      </c>
      <c r="M22" s="532"/>
    </row>
    <row r="23" spans="1:13" ht="12">
      <c r="A23" s="531" t="s">
        <v>655</v>
      </c>
      <c r="B23" s="499">
        <v>653592</v>
      </c>
      <c r="C23" s="499">
        <v>451388</v>
      </c>
      <c r="D23" s="499">
        <v>202204</v>
      </c>
      <c r="E23" s="499">
        <v>-202204</v>
      </c>
      <c r="F23" s="499">
        <v>0</v>
      </c>
      <c r="G23" s="499">
        <v>-202204</v>
      </c>
      <c r="H23" s="499">
        <v>99663</v>
      </c>
      <c r="I23" s="499">
        <v>301867</v>
      </c>
      <c r="J23" s="499">
        <v>0</v>
      </c>
      <c r="K23" s="499">
        <v>0</v>
      </c>
      <c r="L23" s="500">
        <v>0</v>
      </c>
      <c r="M23" s="532"/>
    </row>
    <row r="24" spans="1:13" ht="12">
      <c r="A24" s="531" t="s">
        <v>656</v>
      </c>
      <c r="B24" s="499">
        <v>725164</v>
      </c>
      <c r="C24" s="499">
        <v>648863</v>
      </c>
      <c r="D24" s="499">
        <v>76301</v>
      </c>
      <c r="E24" s="499">
        <v>-76301</v>
      </c>
      <c r="F24" s="499">
        <v>1125</v>
      </c>
      <c r="G24" s="499">
        <v>-77426</v>
      </c>
      <c r="H24" s="499">
        <v>125613</v>
      </c>
      <c r="I24" s="499">
        <v>203039</v>
      </c>
      <c r="J24" s="499">
        <v>0</v>
      </c>
      <c r="K24" s="499">
        <v>0</v>
      </c>
      <c r="L24" s="500">
        <v>0</v>
      </c>
      <c r="M24" s="532"/>
    </row>
    <row r="25" spans="1:13" ht="12">
      <c r="A25" s="531" t="s">
        <v>657</v>
      </c>
      <c r="B25" s="499">
        <v>542474</v>
      </c>
      <c r="C25" s="499">
        <v>550007</v>
      </c>
      <c r="D25" s="499">
        <v>-7533</v>
      </c>
      <c r="E25" s="499">
        <v>7533</v>
      </c>
      <c r="F25" s="499">
        <v>0</v>
      </c>
      <c r="G25" s="499">
        <v>7533</v>
      </c>
      <c r="H25" s="499">
        <v>79454</v>
      </c>
      <c r="I25" s="499">
        <v>71921</v>
      </c>
      <c r="J25" s="499">
        <v>0</v>
      </c>
      <c r="K25" s="499">
        <v>0</v>
      </c>
      <c r="L25" s="500">
        <v>0</v>
      </c>
      <c r="M25" s="532"/>
    </row>
    <row r="26" spans="1:13" ht="12">
      <c r="A26" s="531" t="s">
        <v>658</v>
      </c>
      <c r="B26" s="499">
        <v>707926</v>
      </c>
      <c r="C26" s="499">
        <v>629777</v>
      </c>
      <c r="D26" s="499">
        <v>78149</v>
      </c>
      <c r="E26" s="499">
        <v>-78149</v>
      </c>
      <c r="F26" s="499">
        <v>0</v>
      </c>
      <c r="G26" s="499">
        <v>-78149</v>
      </c>
      <c r="H26" s="499">
        <v>60260</v>
      </c>
      <c r="I26" s="499">
        <v>138409</v>
      </c>
      <c r="J26" s="499">
        <v>0</v>
      </c>
      <c r="K26" s="499">
        <v>0</v>
      </c>
      <c r="L26" s="500">
        <v>0</v>
      </c>
      <c r="M26" s="532"/>
    </row>
    <row r="27" spans="1:13" ht="12">
      <c r="A27" s="531" t="s">
        <v>659</v>
      </c>
      <c r="B27" s="499">
        <v>319397</v>
      </c>
      <c r="C27" s="499">
        <v>309396</v>
      </c>
      <c r="D27" s="499">
        <v>10001</v>
      </c>
      <c r="E27" s="499">
        <v>-10001</v>
      </c>
      <c r="F27" s="499">
        <v>3030</v>
      </c>
      <c r="G27" s="499">
        <v>-13031</v>
      </c>
      <c r="H27" s="499">
        <v>68808</v>
      </c>
      <c r="I27" s="499">
        <v>81839</v>
      </c>
      <c r="J27" s="499">
        <v>0</v>
      </c>
      <c r="K27" s="499">
        <v>0</v>
      </c>
      <c r="L27" s="500">
        <v>0</v>
      </c>
      <c r="M27" s="532"/>
    </row>
    <row r="28" spans="1:13" ht="12">
      <c r="A28" s="531" t="s">
        <v>660</v>
      </c>
      <c r="B28" s="499">
        <v>570665</v>
      </c>
      <c r="C28" s="499">
        <v>536989</v>
      </c>
      <c r="D28" s="499">
        <v>33676</v>
      </c>
      <c r="E28" s="499">
        <v>-33676</v>
      </c>
      <c r="F28" s="499">
        <v>0</v>
      </c>
      <c r="G28" s="499">
        <v>-6600</v>
      </c>
      <c r="H28" s="499">
        <v>110754</v>
      </c>
      <c r="I28" s="499">
        <v>117354</v>
      </c>
      <c r="J28" s="499">
        <v>-27076</v>
      </c>
      <c r="K28" s="499">
        <v>0</v>
      </c>
      <c r="L28" s="500">
        <v>0</v>
      </c>
      <c r="M28" s="532"/>
    </row>
    <row r="29" spans="1:13" ht="12">
      <c r="A29" s="531" t="s">
        <v>661</v>
      </c>
      <c r="B29" s="499">
        <v>794428</v>
      </c>
      <c r="C29" s="499">
        <v>707510</v>
      </c>
      <c r="D29" s="499">
        <v>86918</v>
      </c>
      <c r="E29" s="499">
        <v>-86918</v>
      </c>
      <c r="F29" s="499">
        <v>800</v>
      </c>
      <c r="G29" s="499">
        <v>-87718</v>
      </c>
      <c r="H29" s="499">
        <v>101304</v>
      </c>
      <c r="I29" s="499">
        <v>189022</v>
      </c>
      <c r="J29" s="499">
        <v>0</v>
      </c>
      <c r="K29" s="499">
        <v>0</v>
      </c>
      <c r="L29" s="500">
        <v>0</v>
      </c>
      <c r="M29" s="532"/>
    </row>
    <row r="30" spans="1:13" ht="12">
      <c r="A30" s="531" t="s">
        <v>662</v>
      </c>
      <c r="B30" s="499">
        <v>565899</v>
      </c>
      <c r="C30" s="499">
        <v>532135</v>
      </c>
      <c r="D30" s="499">
        <v>33764</v>
      </c>
      <c r="E30" s="499">
        <v>-33764</v>
      </c>
      <c r="F30" s="499">
        <v>-1108</v>
      </c>
      <c r="G30" s="499">
        <v>-32656</v>
      </c>
      <c r="H30" s="499">
        <v>100139</v>
      </c>
      <c r="I30" s="499">
        <v>132795</v>
      </c>
      <c r="J30" s="499">
        <v>0</v>
      </c>
      <c r="K30" s="499">
        <v>0</v>
      </c>
      <c r="L30" s="500">
        <v>0</v>
      </c>
      <c r="M30" s="532"/>
    </row>
    <row r="31" spans="1:13" ht="12">
      <c r="A31" s="531" t="s">
        <v>663</v>
      </c>
      <c r="B31" s="499">
        <v>800312</v>
      </c>
      <c r="C31" s="499">
        <v>660339</v>
      </c>
      <c r="D31" s="499">
        <v>139973</v>
      </c>
      <c r="E31" s="499">
        <v>-139973</v>
      </c>
      <c r="F31" s="499">
        <v>0</v>
      </c>
      <c r="G31" s="499">
        <v>-139973</v>
      </c>
      <c r="H31" s="499">
        <v>138343</v>
      </c>
      <c r="I31" s="499">
        <v>278316</v>
      </c>
      <c r="J31" s="499">
        <v>0</v>
      </c>
      <c r="K31" s="499">
        <v>0</v>
      </c>
      <c r="L31" s="500">
        <v>0</v>
      </c>
      <c r="M31" s="532"/>
    </row>
    <row r="32" spans="1:13" ht="12">
      <c r="A32" s="531" t="s">
        <v>664</v>
      </c>
      <c r="B32" s="499">
        <v>851574</v>
      </c>
      <c r="C32" s="499">
        <v>844651</v>
      </c>
      <c r="D32" s="499">
        <v>6923</v>
      </c>
      <c r="E32" s="499">
        <v>-6923</v>
      </c>
      <c r="F32" s="499">
        <v>-1900</v>
      </c>
      <c r="G32" s="499">
        <v>-34754</v>
      </c>
      <c r="H32" s="499">
        <v>147994</v>
      </c>
      <c r="I32" s="499">
        <v>182748</v>
      </c>
      <c r="J32" s="499">
        <v>29731</v>
      </c>
      <c r="K32" s="499">
        <v>0</v>
      </c>
      <c r="L32" s="500">
        <v>0</v>
      </c>
      <c r="M32" s="532"/>
    </row>
    <row r="33" spans="1:13" ht="12">
      <c r="A33" s="531" t="s">
        <v>665</v>
      </c>
      <c r="B33" s="499">
        <v>563704</v>
      </c>
      <c r="C33" s="499">
        <v>521469</v>
      </c>
      <c r="D33" s="499">
        <v>42235</v>
      </c>
      <c r="E33" s="499">
        <v>-42235</v>
      </c>
      <c r="F33" s="499">
        <v>0</v>
      </c>
      <c r="G33" s="499">
        <v>-42235</v>
      </c>
      <c r="H33" s="499">
        <v>125828</v>
      </c>
      <c r="I33" s="499">
        <v>168063</v>
      </c>
      <c r="J33" s="499">
        <v>0</v>
      </c>
      <c r="K33" s="499">
        <v>0</v>
      </c>
      <c r="L33" s="500">
        <v>0</v>
      </c>
      <c r="M33" s="532"/>
    </row>
    <row r="34" spans="1:13" ht="12">
      <c r="A34" s="531" t="s">
        <v>666</v>
      </c>
      <c r="B34" s="499">
        <v>426755</v>
      </c>
      <c r="C34" s="499">
        <v>410757</v>
      </c>
      <c r="D34" s="499">
        <v>15998</v>
      </c>
      <c r="E34" s="499">
        <v>-15998</v>
      </c>
      <c r="F34" s="499">
        <v>1000</v>
      </c>
      <c r="G34" s="499">
        <v>-16081</v>
      </c>
      <c r="H34" s="499">
        <v>151361</v>
      </c>
      <c r="I34" s="499">
        <v>167442</v>
      </c>
      <c r="J34" s="499">
        <v>0</v>
      </c>
      <c r="K34" s="499">
        <v>0</v>
      </c>
      <c r="L34" s="500">
        <v>0</v>
      </c>
      <c r="M34" s="532"/>
    </row>
    <row r="35" spans="1:13" ht="12">
      <c r="A35" s="531" t="s">
        <v>667</v>
      </c>
      <c r="B35" s="499">
        <v>536127</v>
      </c>
      <c r="C35" s="499">
        <v>554079</v>
      </c>
      <c r="D35" s="499">
        <v>-17952</v>
      </c>
      <c r="E35" s="499">
        <v>17952</v>
      </c>
      <c r="F35" s="499">
        <v>-2500</v>
      </c>
      <c r="G35" s="499">
        <v>20452</v>
      </c>
      <c r="H35" s="499">
        <v>150132</v>
      </c>
      <c r="I35" s="499">
        <v>129680</v>
      </c>
      <c r="J35" s="499">
        <v>0</v>
      </c>
      <c r="K35" s="499">
        <v>0</v>
      </c>
      <c r="L35" s="500">
        <v>0</v>
      </c>
      <c r="M35" s="532"/>
    </row>
    <row r="36" spans="1:13" ht="12">
      <c r="A36" s="531" t="s">
        <v>668</v>
      </c>
      <c r="B36" s="499">
        <v>608251</v>
      </c>
      <c r="C36" s="499">
        <v>624073</v>
      </c>
      <c r="D36" s="499">
        <v>-15822</v>
      </c>
      <c r="E36" s="499">
        <v>15822</v>
      </c>
      <c r="F36" s="499">
        <v>0</v>
      </c>
      <c r="G36" s="499">
        <v>2572</v>
      </c>
      <c r="H36" s="499">
        <v>191208</v>
      </c>
      <c r="I36" s="499">
        <v>188636</v>
      </c>
      <c r="J36" s="499">
        <v>0</v>
      </c>
      <c r="K36" s="499">
        <v>13250</v>
      </c>
      <c r="L36" s="500">
        <v>0</v>
      </c>
      <c r="M36" s="532"/>
    </row>
    <row r="37" spans="1:13" ht="12">
      <c r="A37" s="531" t="s">
        <v>669</v>
      </c>
      <c r="B37" s="499">
        <v>736034</v>
      </c>
      <c r="C37" s="499">
        <v>787769</v>
      </c>
      <c r="D37" s="499">
        <v>-51735</v>
      </c>
      <c r="E37" s="499">
        <v>51735</v>
      </c>
      <c r="F37" s="499">
        <v>91500</v>
      </c>
      <c r="G37" s="499">
        <v>-39765</v>
      </c>
      <c r="H37" s="499">
        <v>75076</v>
      </c>
      <c r="I37" s="499">
        <v>114841</v>
      </c>
      <c r="J37" s="499">
        <v>0</v>
      </c>
      <c r="K37" s="499">
        <v>0</v>
      </c>
      <c r="L37" s="500">
        <v>0</v>
      </c>
      <c r="M37" s="532"/>
    </row>
    <row r="38" spans="1:13" ht="12">
      <c r="A38" s="531" t="s">
        <v>670</v>
      </c>
      <c r="B38" s="499">
        <v>331885</v>
      </c>
      <c r="C38" s="499">
        <v>325935</v>
      </c>
      <c r="D38" s="499">
        <v>5950</v>
      </c>
      <c r="E38" s="499">
        <v>-5950</v>
      </c>
      <c r="F38" s="499">
        <v>0</v>
      </c>
      <c r="G38" s="499">
        <v>-5950</v>
      </c>
      <c r="H38" s="499">
        <v>125278</v>
      </c>
      <c r="I38" s="499">
        <v>131228</v>
      </c>
      <c r="J38" s="499">
        <v>0</v>
      </c>
      <c r="K38" s="499">
        <v>0</v>
      </c>
      <c r="L38" s="500">
        <v>0</v>
      </c>
      <c r="M38" s="532"/>
    </row>
    <row r="39" spans="1:13" ht="12">
      <c r="A39" s="531" t="s">
        <v>671</v>
      </c>
      <c r="B39" s="499">
        <v>1408641</v>
      </c>
      <c r="C39" s="499">
        <v>1351070</v>
      </c>
      <c r="D39" s="499">
        <v>57571</v>
      </c>
      <c r="E39" s="499">
        <v>-57571</v>
      </c>
      <c r="F39" s="499">
        <v>0</v>
      </c>
      <c r="G39" s="499">
        <v>-57571</v>
      </c>
      <c r="H39" s="499">
        <v>364045</v>
      </c>
      <c r="I39" s="499">
        <v>421616</v>
      </c>
      <c r="J39" s="499">
        <v>0</v>
      </c>
      <c r="K39" s="499">
        <v>0</v>
      </c>
      <c r="L39" s="500">
        <v>0</v>
      </c>
      <c r="M39" s="532"/>
    </row>
    <row r="40" spans="1:13" ht="12">
      <c r="A40" s="531" t="s">
        <v>672</v>
      </c>
      <c r="B40" s="499">
        <v>353036</v>
      </c>
      <c r="C40" s="499">
        <v>409020</v>
      </c>
      <c r="D40" s="499">
        <v>-55984</v>
      </c>
      <c r="E40" s="499">
        <v>55984</v>
      </c>
      <c r="F40" s="499">
        <v>-2100</v>
      </c>
      <c r="G40" s="499">
        <v>58084</v>
      </c>
      <c r="H40" s="499">
        <v>193711</v>
      </c>
      <c r="I40" s="499">
        <v>135627</v>
      </c>
      <c r="J40" s="499">
        <v>0</v>
      </c>
      <c r="K40" s="499">
        <v>0</v>
      </c>
      <c r="L40" s="500">
        <v>0</v>
      </c>
      <c r="M40" s="532"/>
    </row>
    <row r="41" spans="1:13" ht="12">
      <c r="A41" s="531" t="s">
        <v>673</v>
      </c>
      <c r="B41" s="499">
        <v>436969</v>
      </c>
      <c r="C41" s="499">
        <v>458404</v>
      </c>
      <c r="D41" s="499">
        <v>-21435</v>
      </c>
      <c r="E41" s="499">
        <v>21435</v>
      </c>
      <c r="F41" s="499">
        <v>0</v>
      </c>
      <c r="G41" s="499">
        <v>21435</v>
      </c>
      <c r="H41" s="499">
        <v>180663</v>
      </c>
      <c r="I41" s="499">
        <v>159228</v>
      </c>
      <c r="J41" s="499">
        <v>0</v>
      </c>
      <c r="K41" s="499">
        <v>0</v>
      </c>
      <c r="L41" s="500">
        <v>0</v>
      </c>
      <c r="M41" s="532"/>
    </row>
    <row r="42" spans="1:13" ht="12">
      <c r="A42" s="531" t="s">
        <v>674</v>
      </c>
      <c r="B42" s="499">
        <v>733914</v>
      </c>
      <c r="C42" s="499">
        <v>705688</v>
      </c>
      <c r="D42" s="499">
        <v>28226</v>
      </c>
      <c r="E42" s="499">
        <v>-28226</v>
      </c>
      <c r="F42" s="499">
        <v>0</v>
      </c>
      <c r="G42" s="499">
        <v>-28226</v>
      </c>
      <c r="H42" s="499">
        <v>329438</v>
      </c>
      <c r="I42" s="499">
        <v>357664</v>
      </c>
      <c r="J42" s="499">
        <v>0</v>
      </c>
      <c r="K42" s="499">
        <v>0</v>
      </c>
      <c r="L42" s="500">
        <v>0</v>
      </c>
      <c r="M42" s="532"/>
    </row>
    <row r="43" spans="1:13" ht="12">
      <c r="A43" s="531" t="s">
        <v>675</v>
      </c>
      <c r="B43" s="499">
        <v>342679</v>
      </c>
      <c r="C43" s="499">
        <v>308685</v>
      </c>
      <c r="D43" s="499">
        <v>33994</v>
      </c>
      <c r="E43" s="499">
        <v>-33994</v>
      </c>
      <c r="F43" s="499">
        <v>-945</v>
      </c>
      <c r="G43" s="499">
        <v>-33049</v>
      </c>
      <c r="H43" s="499">
        <v>93591</v>
      </c>
      <c r="I43" s="499">
        <v>126640</v>
      </c>
      <c r="J43" s="499">
        <v>0</v>
      </c>
      <c r="K43" s="499">
        <v>0</v>
      </c>
      <c r="L43" s="500">
        <v>0</v>
      </c>
      <c r="M43" s="532"/>
    </row>
    <row r="44" spans="1:13" ht="12">
      <c r="A44" s="531" t="s">
        <v>676</v>
      </c>
      <c r="B44" s="499">
        <v>590193</v>
      </c>
      <c r="C44" s="499">
        <v>503321</v>
      </c>
      <c r="D44" s="499">
        <v>86872</v>
      </c>
      <c r="E44" s="499">
        <v>-86872</v>
      </c>
      <c r="F44" s="499">
        <v>0</v>
      </c>
      <c r="G44" s="499">
        <v>-86872</v>
      </c>
      <c r="H44" s="499">
        <v>158959</v>
      </c>
      <c r="I44" s="499">
        <v>245831</v>
      </c>
      <c r="J44" s="499">
        <v>0</v>
      </c>
      <c r="K44" s="499">
        <v>0</v>
      </c>
      <c r="L44" s="500">
        <v>0</v>
      </c>
      <c r="M44" s="532"/>
    </row>
    <row r="45" spans="1:13" ht="12">
      <c r="A45" s="531" t="s">
        <v>677</v>
      </c>
      <c r="B45" s="499">
        <v>338472</v>
      </c>
      <c r="C45" s="499">
        <v>343478</v>
      </c>
      <c r="D45" s="499">
        <v>-5006</v>
      </c>
      <c r="E45" s="499">
        <v>5006</v>
      </c>
      <c r="F45" s="499">
        <v>0</v>
      </c>
      <c r="G45" s="499">
        <v>5006</v>
      </c>
      <c r="H45" s="499">
        <v>142100</v>
      </c>
      <c r="I45" s="499">
        <v>137094</v>
      </c>
      <c r="J45" s="499">
        <v>0</v>
      </c>
      <c r="K45" s="499">
        <v>0</v>
      </c>
      <c r="L45" s="500">
        <v>0</v>
      </c>
      <c r="M45" s="532"/>
    </row>
    <row r="46" spans="1:12" ht="12.75">
      <c r="A46" s="533" t="s">
        <v>678</v>
      </c>
      <c r="B46" s="499">
        <f aca="true" t="shared" si="1" ref="B46:L46">SUM(B20:B45)</f>
        <v>15028580</v>
      </c>
      <c r="C46" s="499">
        <f t="shared" si="1"/>
        <v>14235246</v>
      </c>
      <c r="D46" s="499">
        <f t="shared" si="1"/>
        <v>793334</v>
      </c>
      <c r="E46" s="499">
        <f t="shared" si="1"/>
        <v>-793334</v>
      </c>
      <c r="F46" s="499">
        <f t="shared" si="1"/>
        <v>82015</v>
      </c>
      <c r="G46" s="499">
        <f t="shared" si="1"/>
        <v>-890337</v>
      </c>
      <c r="H46" s="499">
        <f t="shared" si="1"/>
        <v>3649507</v>
      </c>
      <c r="I46" s="499">
        <f t="shared" si="1"/>
        <v>4539844</v>
      </c>
      <c r="J46" s="499">
        <f t="shared" si="1"/>
        <v>2655</v>
      </c>
      <c r="K46" s="499">
        <f t="shared" si="1"/>
        <v>13250</v>
      </c>
      <c r="L46" s="500">
        <f t="shared" si="1"/>
        <v>0</v>
      </c>
    </row>
    <row r="47" spans="1:12" ht="12.75">
      <c r="A47" s="536" t="s">
        <v>679</v>
      </c>
      <c r="B47" s="504">
        <f aca="true" t="shared" si="2" ref="B47:L47">SUM(B46,B19)</f>
        <v>40808077</v>
      </c>
      <c r="C47" s="504">
        <f t="shared" si="2"/>
        <v>34596018</v>
      </c>
      <c r="D47" s="504">
        <f t="shared" si="2"/>
        <v>6212059</v>
      </c>
      <c r="E47" s="504">
        <f t="shared" si="2"/>
        <v>-6212059</v>
      </c>
      <c r="F47" s="504">
        <f t="shared" si="2"/>
        <v>68515</v>
      </c>
      <c r="G47" s="504">
        <f t="shared" si="2"/>
        <v>-6296539</v>
      </c>
      <c r="H47" s="504">
        <f t="shared" si="2"/>
        <v>11104716</v>
      </c>
      <c r="I47" s="504">
        <f t="shared" si="2"/>
        <v>17400952</v>
      </c>
      <c r="J47" s="504">
        <f t="shared" si="2"/>
        <v>2655</v>
      </c>
      <c r="K47" s="504">
        <f t="shared" si="2"/>
        <v>13250</v>
      </c>
      <c r="L47" s="505">
        <f t="shared" si="2"/>
        <v>0</v>
      </c>
    </row>
    <row r="48" spans="1:12" ht="12.75">
      <c r="A48" s="537"/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</row>
    <row r="49" s="507" customFormat="1" ht="12">
      <c r="A49" s="506" t="s">
        <v>697</v>
      </c>
    </row>
    <row r="54" spans="1:11" s="405" customFormat="1" ht="11.25" customHeight="1">
      <c r="A54" s="513" t="s">
        <v>550</v>
      </c>
      <c r="H54" s="405" t="s">
        <v>683</v>
      </c>
      <c r="K54" s="405" t="s">
        <v>508</v>
      </c>
    </row>
    <row r="55" spans="1:16" s="507" customFormat="1" ht="12">
      <c r="A55" s="539"/>
      <c r="B55" s="429"/>
      <c r="C55" s="405"/>
      <c r="D55" s="429"/>
      <c r="E55" s="429"/>
      <c r="F55" s="429"/>
      <c r="G55" s="405"/>
      <c r="H55" s="510"/>
      <c r="I55" s="429"/>
      <c r="J55" s="429"/>
      <c r="K55" s="429"/>
      <c r="L55" s="429"/>
      <c r="M55" s="429"/>
      <c r="N55" s="429"/>
      <c r="O55" s="429"/>
      <c r="P55" s="429"/>
    </row>
    <row r="56" spans="1:8" s="543" customFormat="1" ht="11.25">
      <c r="A56" s="540"/>
      <c r="B56" s="541"/>
      <c r="C56" s="324"/>
      <c r="D56" s="542"/>
      <c r="E56" s="324"/>
      <c r="F56" s="542"/>
      <c r="G56" s="542"/>
      <c r="H56" s="324"/>
    </row>
    <row r="57" spans="1:9" s="512" customFormat="1" ht="12.75">
      <c r="A57" s="464"/>
      <c r="B57" s="544"/>
      <c r="C57" s="324"/>
      <c r="D57" s="545"/>
      <c r="E57" s="545"/>
      <c r="G57" s="546"/>
      <c r="I57" s="507"/>
    </row>
    <row r="58" spans="1:16" s="507" customFormat="1" ht="12">
      <c r="A58" s="539"/>
      <c r="B58" s="429"/>
      <c r="C58" s="405"/>
      <c r="D58" s="429"/>
      <c r="E58" s="429"/>
      <c r="F58" s="429"/>
      <c r="G58" s="405"/>
      <c r="H58" s="510"/>
      <c r="I58" s="429"/>
      <c r="J58" s="429"/>
      <c r="K58" s="429"/>
      <c r="L58" s="429"/>
      <c r="M58" s="429"/>
      <c r="N58" s="429"/>
      <c r="O58" s="429"/>
      <c r="P58" s="429"/>
    </row>
    <row r="59" s="512" customFormat="1" ht="11.25">
      <c r="A59" s="511"/>
    </row>
    <row r="60" spans="1:6" s="512" customFormat="1" ht="11.25">
      <c r="A60" s="511"/>
      <c r="B60" s="324"/>
      <c r="C60" s="324"/>
      <c r="D60" s="324"/>
      <c r="E60" s="324"/>
      <c r="F60" s="324"/>
    </row>
    <row r="67" ht="11.25">
      <c r="A67" s="415" t="s">
        <v>509</v>
      </c>
    </row>
    <row r="68" s="415" customFormat="1" ht="11.25">
      <c r="A68" s="362" t="s">
        <v>510</v>
      </c>
    </row>
    <row r="69" ht="11.25">
      <c r="A69" s="362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21">
      <selection activeCell="A21" sqref="A21"/>
    </sheetView>
  </sheetViews>
  <sheetFormatPr defaultColWidth="9.140625" defaultRowHeight="12.75"/>
  <cols>
    <col min="1" max="1" width="64.8515625" style="324" customWidth="1"/>
    <col min="2" max="2" width="19.140625" style="324" customWidth="1"/>
    <col min="3" max="16384" width="8.00390625" style="324" customWidth="1"/>
  </cols>
  <sheetData>
    <row r="1" spans="1:4" s="372" customFormat="1" ht="12.75">
      <c r="A1" s="325" t="s">
        <v>698</v>
      </c>
      <c r="B1" s="325" t="s">
        <v>699</v>
      </c>
      <c r="D1" s="543"/>
    </row>
    <row r="2" spans="1:2" s="372" customFormat="1" ht="12.75">
      <c r="A2" s="325"/>
      <c r="B2" s="325"/>
    </row>
    <row r="3" s="405" customFormat="1" ht="12"/>
    <row r="4" s="405" customFormat="1" ht="15.75">
      <c r="A4" s="472" t="s">
        <v>700</v>
      </c>
    </row>
    <row r="5" s="405" customFormat="1" ht="15.75">
      <c r="A5" s="547" t="s">
        <v>701</v>
      </c>
    </row>
    <row r="6" spans="1:2" s="405" customFormat="1" ht="12">
      <c r="A6" s="543"/>
      <c r="B6" s="543"/>
    </row>
    <row r="7" spans="1:2" s="405" customFormat="1" ht="12">
      <c r="A7" s="548"/>
      <c r="B7" s="549" t="s">
        <v>702</v>
      </c>
    </row>
    <row r="8" spans="1:2" s="405" customFormat="1" ht="12.75">
      <c r="A8" s="550" t="s">
        <v>4</v>
      </c>
      <c r="B8" s="551" t="s">
        <v>703</v>
      </c>
    </row>
    <row r="9" spans="1:127" s="554" customFormat="1" ht="12.75">
      <c r="A9" s="552">
        <v>1</v>
      </c>
      <c r="B9" s="553">
        <v>2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</row>
    <row r="10" spans="1:127" s="554" customFormat="1" ht="23.25" customHeight="1">
      <c r="A10" s="338" t="s">
        <v>704</v>
      </c>
      <c r="B10" s="555">
        <f>SUM(B11:B16)</f>
        <v>23676624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</row>
    <row r="11" spans="1:127" s="554" customFormat="1" ht="23.25" customHeight="1">
      <c r="A11" s="344" t="s">
        <v>705</v>
      </c>
      <c r="B11" s="556">
        <v>9182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</row>
    <row r="12" spans="1:127" s="554" customFormat="1" ht="19.5" customHeight="1">
      <c r="A12" s="557" t="s">
        <v>706</v>
      </c>
      <c r="B12" s="558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</row>
    <row r="13" spans="1:127" s="554" customFormat="1" ht="17.25" customHeight="1">
      <c r="A13" s="559" t="s">
        <v>707</v>
      </c>
      <c r="B13" s="560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</row>
    <row r="14" spans="1:127" s="554" customFormat="1" ht="23.25" customHeight="1">
      <c r="A14" s="344" t="s">
        <v>708</v>
      </c>
      <c r="B14" s="556">
        <v>5315320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</row>
    <row r="15" spans="1:127" s="554" customFormat="1" ht="23.25" customHeight="1">
      <c r="A15" s="344" t="s">
        <v>709</v>
      </c>
      <c r="B15" s="556">
        <v>18352122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</row>
    <row r="16" spans="1:127" s="554" customFormat="1" ht="23.25" customHeight="1">
      <c r="A16" s="344" t="s">
        <v>710</v>
      </c>
      <c r="B16" s="556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</row>
    <row r="17" spans="1:127" s="554" customFormat="1" ht="23.25" customHeight="1">
      <c r="A17" s="561" t="s">
        <v>711</v>
      </c>
      <c r="B17" s="555">
        <f>SUM(B18:B19)</f>
        <v>23608625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</row>
    <row r="18" spans="1:127" s="554" customFormat="1" ht="23.25" customHeight="1">
      <c r="A18" s="344" t="s">
        <v>712</v>
      </c>
      <c r="B18" s="556">
        <v>23608625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  <c r="DU18" s="405"/>
      <c r="DV18" s="405"/>
      <c r="DW18" s="405"/>
    </row>
    <row r="19" spans="1:127" s="554" customFormat="1" ht="23.25" customHeight="1">
      <c r="A19" s="344" t="s">
        <v>713</v>
      </c>
      <c r="B19" s="556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</row>
    <row r="20" spans="1:97" s="554" customFormat="1" ht="23.25" customHeight="1">
      <c r="A20" s="562" t="s">
        <v>714</v>
      </c>
      <c r="B20" s="563">
        <f>SUM(B10-B17)</f>
        <v>67999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</row>
    <row r="21" spans="1:97" s="507" customFormat="1" ht="12.75">
      <c r="A21" s="545"/>
      <c r="B21" s="54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</row>
    <row r="22" spans="1:97" s="507" customFormat="1" ht="12.75">
      <c r="A22" s="545"/>
      <c r="B22" s="54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</row>
    <row r="23" spans="1:82" s="507" customFormat="1" ht="12.75">
      <c r="A23" s="545"/>
      <c r="B23" s="54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</row>
    <row r="24" spans="1:82" s="507" customFormat="1" ht="12.75">
      <c r="A24" s="545"/>
      <c r="B24" s="54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</row>
    <row r="25" spans="1:82" s="545" customFormat="1" ht="12.75">
      <c r="A25" s="507" t="s">
        <v>715</v>
      </c>
      <c r="B25" s="361" t="s">
        <v>508</v>
      </c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</row>
    <row r="26" spans="1:82" s="545" customFormat="1" ht="12.75">
      <c r="A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</row>
    <row r="27" s="405" customFormat="1" ht="12"/>
    <row r="28" spans="1:2" s="405" customFormat="1" ht="14.25">
      <c r="A28" s="564"/>
      <c r="B28" s="565"/>
    </row>
    <row r="29" spans="1:2" s="405" customFormat="1" ht="14.25">
      <c r="A29" s="564"/>
      <c r="B29" s="565"/>
    </row>
    <row r="30" spans="1:2" s="405" customFormat="1" ht="14.25">
      <c r="A30" s="564"/>
      <c r="B30" s="566"/>
    </row>
    <row r="31" s="405" customFormat="1" ht="14.25">
      <c r="A31" s="564"/>
    </row>
    <row r="32" s="405" customFormat="1" ht="14.25">
      <c r="A32" s="564"/>
    </row>
    <row r="33" s="405" customFormat="1" ht="14.25">
      <c r="A33" s="564"/>
    </row>
    <row r="34" s="405" customFormat="1" ht="14.25">
      <c r="A34" s="564"/>
    </row>
    <row r="35" s="405" customFormat="1" ht="14.25">
      <c r="A35" s="564"/>
    </row>
    <row r="36" s="405" customFormat="1" ht="14.25">
      <c r="A36" s="564"/>
    </row>
    <row r="37" s="405" customFormat="1" ht="14.25">
      <c r="A37" s="564"/>
    </row>
    <row r="38" s="405" customFormat="1" ht="14.25">
      <c r="A38" s="564"/>
    </row>
    <row r="39" s="405" customFormat="1" ht="14.25">
      <c r="A39" s="564"/>
    </row>
    <row r="40" spans="1:82" ht="14.25">
      <c r="A40" s="564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</row>
    <row r="41" spans="1:82" ht="14.25">
      <c r="A41" s="564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</row>
    <row r="42" spans="1:82" ht="14.25">
      <c r="A42" s="564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</row>
    <row r="43" spans="1:82" ht="14.25">
      <c r="A43" s="564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</row>
    <row r="44" spans="1:82" ht="14.25">
      <c r="A44" s="564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</row>
    <row r="45" spans="1:82" ht="14.25">
      <c r="A45" s="564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</row>
    <row r="46" spans="1:82" ht="14.25">
      <c r="A46" s="564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</row>
    <row r="47" spans="1:82" ht="14.25">
      <c r="A47" s="564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</row>
    <row r="48" spans="1:82" ht="14.25">
      <c r="A48" s="564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</row>
    <row r="49" spans="1:82" ht="14.25">
      <c r="A49" s="564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</row>
    <row r="50" spans="1:82" ht="14.25">
      <c r="A50" s="564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</row>
    <row r="51" spans="1:82" ht="14.25">
      <c r="A51" s="564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</row>
    <row r="52" spans="1:82" ht="14.25">
      <c r="A52" s="564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</row>
    <row r="53" spans="1:82" ht="14.25">
      <c r="A53" s="564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</row>
    <row r="54" spans="1:82" ht="14.25">
      <c r="A54" s="564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</row>
    <row r="55" spans="1:82" ht="14.25">
      <c r="A55" s="564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</row>
    <row r="56" spans="1:82" ht="14.25">
      <c r="A56" s="564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</row>
    <row r="57" spans="12:82" ht="12"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</row>
    <row r="58" spans="12:82" ht="12"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</row>
    <row r="59" spans="12:82" ht="12"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</row>
    <row r="60" spans="12:82" ht="12"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  <c r="BY60" s="405"/>
      <c r="BZ60" s="405"/>
      <c r="CA60" s="405"/>
      <c r="CB60" s="405"/>
      <c r="CC60" s="405"/>
      <c r="CD60" s="405"/>
    </row>
    <row r="61" spans="12:82" ht="12"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  <c r="BY61" s="405"/>
      <c r="BZ61" s="405"/>
      <c r="CA61" s="405"/>
      <c r="CB61" s="405"/>
      <c r="CC61" s="405"/>
      <c r="CD61" s="405"/>
    </row>
    <row r="62" spans="12:82" ht="12"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05"/>
      <c r="AG62" s="405"/>
      <c r="AH62" s="405"/>
      <c r="AI62" s="405"/>
      <c r="AJ62" s="405"/>
      <c r="AK62" s="405"/>
      <c r="AL62" s="405"/>
      <c r="AM62" s="405"/>
      <c r="AN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05"/>
      <c r="BX62" s="405"/>
      <c r="BY62" s="405"/>
      <c r="BZ62" s="405"/>
      <c r="CA62" s="405"/>
      <c r="CB62" s="405"/>
      <c r="CC62" s="405"/>
      <c r="CD62" s="405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15.10.00.
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workbookViewId="0" topLeftCell="A1">
      <selection activeCell="A21" sqref="A21"/>
    </sheetView>
  </sheetViews>
  <sheetFormatPr defaultColWidth="9.140625" defaultRowHeight="12.75"/>
  <cols>
    <col min="1" max="1" width="24.7109375" style="324" customWidth="1"/>
    <col min="2" max="3" width="13.140625" style="324" customWidth="1"/>
    <col min="4" max="4" width="14.00390625" style="324" customWidth="1"/>
    <col min="5" max="5" width="16.57421875" style="324" customWidth="1"/>
    <col min="6" max="6" width="9.7109375" style="324" customWidth="1"/>
    <col min="7" max="8" width="8.8515625" style="324" customWidth="1"/>
    <col min="9" max="9" width="14.8515625" style="324" customWidth="1"/>
    <col min="10" max="16384" width="8.00390625" style="324" customWidth="1"/>
  </cols>
  <sheetData>
    <row r="1" spans="1:10" ht="12.75" customHeight="1">
      <c r="A1" s="325" t="s">
        <v>716</v>
      </c>
      <c r="B1" s="325"/>
      <c r="C1" s="325"/>
      <c r="D1" s="325"/>
      <c r="E1" s="325"/>
      <c r="F1" s="325"/>
      <c r="G1" s="325"/>
      <c r="H1" s="325"/>
      <c r="I1" s="567" t="s">
        <v>717</v>
      </c>
      <c r="J1" s="337"/>
    </row>
    <row r="2" spans="1:9" ht="12">
      <c r="A2" s="405"/>
      <c r="B2" s="405"/>
      <c r="C2" s="405"/>
      <c r="D2" s="405"/>
      <c r="E2" s="405"/>
      <c r="F2" s="405"/>
      <c r="G2" s="405"/>
      <c r="H2" s="405"/>
      <c r="I2" s="405"/>
    </row>
    <row r="3" spans="1:9" ht="12">
      <c r="A3" s="405"/>
      <c r="B3" s="405"/>
      <c r="C3" s="405"/>
      <c r="D3" s="405"/>
      <c r="E3" s="405"/>
      <c r="F3" s="405"/>
      <c r="G3" s="405"/>
      <c r="H3" s="405"/>
      <c r="I3" s="405"/>
    </row>
    <row r="4" spans="1:9" ht="15.75">
      <c r="A4" s="326" t="s">
        <v>718</v>
      </c>
      <c r="B4" s="469"/>
      <c r="C4" s="469"/>
      <c r="D4" s="469"/>
      <c r="E4" s="469"/>
      <c r="F4" s="469"/>
      <c r="G4" s="469"/>
      <c r="H4" s="469"/>
      <c r="I4" s="469"/>
    </row>
    <row r="5" spans="1:9" ht="15.75">
      <c r="A5" s="326" t="s">
        <v>719</v>
      </c>
      <c r="B5" s="371"/>
      <c r="C5" s="326"/>
      <c r="D5" s="326"/>
      <c r="E5" s="326"/>
      <c r="F5" s="368"/>
      <c r="G5" s="368"/>
      <c r="H5" s="368"/>
      <c r="I5" s="368"/>
    </row>
    <row r="6" spans="1:9" ht="15.75">
      <c r="A6" s="472"/>
      <c r="B6" s="405"/>
      <c r="C6" s="405"/>
      <c r="D6" s="405"/>
      <c r="E6" s="405"/>
      <c r="F6" s="405"/>
      <c r="G6" s="405"/>
      <c r="H6" s="405"/>
      <c r="I6" s="405"/>
    </row>
    <row r="7" spans="1:9" ht="11.25">
      <c r="A7" s="330"/>
      <c r="B7" s="330"/>
      <c r="C7" s="330"/>
      <c r="D7" s="330"/>
      <c r="E7" s="330"/>
      <c r="F7" s="330"/>
      <c r="G7" s="330"/>
      <c r="H7" s="330"/>
      <c r="I7" s="330" t="s">
        <v>720</v>
      </c>
    </row>
    <row r="8" spans="1:9" ht="56.25">
      <c r="A8" s="331" t="s">
        <v>721</v>
      </c>
      <c r="B8" s="568" t="s">
        <v>722</v>
      </c>
      <c r="C8" s="568" t="s">
        <v>723</v>
      </c>
      <c r="D8" s="568" t="s">
        <v>724</v>
      </c>
      <c r="E8" s="568" t="s">
        <v>725</v>
      </c>
      <c r="F8" s="568" t="s">
        <v>726</v>
      </c>
      <c r="G8" s="569" t="s">
        <v>727</v>
      </c>
      <c r="H8" s="570"/>
      <c r="I8" s="333" t="s">
        <v>728</v>
      </c>
    </row>
    <row r="9" spans="1:9" ht="11.25">
      <c r="A9" s="334"/>
      <c r="B9" s="335"/>
      <c r="C9" s="335"/>
      <c r="D9" s="335"/>
      <c r="E9" s="335"/>
      <c r="F9" s="335"/>
      <c r="G9" s="335" t="s">
        <v>729</v>
      </c>
      <c r="H9" s="335" t="s">
        <v>730</v>
      </c>
      <c r="I9" s="336"/>
    </row>
    <row r="10" spans="1:9" ht="11.25">
      <c r="A10" s="571">
        <v>1</v>
      </c>
      <c r="B10" s="572">
        <v>2</v>
      </c>
      <c r="C10" s="572">
        <v>3</v>
      </c>
      <c r="D10" s="572">
        <v>4</v>
      </c>
      <c r="E10" s="572">
        <v>5</v>
      </c>
      <c r="F10" s="572">
        <v>6</v>
      </c>
      <c r="G10" s="572">
        <v>7</v>
      </c>
      <c r="H10" s="572">
        <v>8</v>
      </c>
      <c r="I10" s="573">
        <v>9</v>
      </c>
    </row>
    <row r="11" spans="1:9" ht="12">
      <c r="A11" s="531" t="s">
        <v>643</v>
      </c>
      <c r="B11" s="574">
        <v>325000</v>
      </c>
      <c r="C11" s="574">
        <f>2247273+190563+286180</f>
        <v>2724016</v>
      </c>
      <c r="D11" s="339">
        <f>11087+11087+11087</f>
        <v>33261</v>
      </c>
      <c r="E11" s="574">
        <f>12230091+746190+1186644</f>
        <v>14162925</v>
      </c>
      <c r="F11" s="339"/>
      <c r="G11" s="339"/>
      <c r="H11" s="339"/>
      <c r="I11" s="556">
        <f aca="true" t="shared" si="0" ref="I11:I44">SUM(B11:H11)</f>
        <v>17245202</v>
      </c>
    </row>
    <row r="12" spans="1:9" ht="12">
      <c r="A12" s="531" t="s">
        <v>644</v>
      </c>
      <c r="B12" s="339">
        <v>448000</v>
      </c>
      <c r="C12" s="339">
        <f>301496+25475+38334</f>
        <v>365305</v>
      </c>
      <c r="D12" s="339">
        <f>1090+1090+1090</f>
        <v>3270</v>
      </c>
      <c r="E12" s="574">
        <f>1957039+134765+193972</f>
        <v>2285776</v>
      </c>
      <c r="F12" s="339"/>
      <c r="G12" s="339"/>
      <c r="H12" s="339"/>
      <c r="I12" s="556">
        <f t="shared" si="0"/>
        <v>3102351</v>
      </c>
    </row>
    <row r="13" spans="1:9" ht="12">
      <c r="A13" s="531" t="s">
        <v>645</v>
      </c>
      <c r="B13" s="339">
        <v>451223</v>
      </c>
      <c r="C13" s="339">
        <f>245846+20586+31143</f>
        <v>297575</v>
      </c>
      <c r="D13" s="339">
        <f>3087+3087+3087</f>
        <v>9261</v>
      </c>
      <c r="E13" s="574">
        <f>1228674+97254+119314</f>
        <v>1445242</v>
      </c>
      <c r="F13" s="339"/>
      <c r="G13" s="339"/>
      <c r="H13" s="339"/>
      <c r="I13" s="556">
        <f t="shared" si="0"/>
        <v>2203301</v>
      </c>
    </row>
    <row r="14" spans="1:9" ht="12">
      <c r="A14" s="531" t="s">
        <v>646</v>
      </c>
      <c r="B14" s="339">
        <v>39000</v>
      </c>
      <c r="C14" s="339">
        <f>71184+5770+9008</f>
        <v>85962</v>
      </c>
      <c r="D14" s="339">
        <f>194+194+194</f>
        <v>582</v>
      </c>
      <c r="E14" s="574">
        <f>950837+71455+90993</f>
        <v>1113285</v>
      </c>
      <c r="F14" s="339"/>
      <c r="G14" s="339"/>
      <c r="H14" s="339"/>
      <c r="I14" s="556">
        <f t="shared" si="0"/>
        <v>1238829</v>
      </c>
    </row>
    <row r="15" spans="1:9" ht="12">
      <c r="A15" s="531" t="s">
        <v>647</v>
      </c>
      <c r="B15" s="339">
        <v>632500</v>
      </c>
      <c r="C15" s="339">
        <f>360161+30369+45755</f>
        <v>436285</v>
      </c>
      <c r="D15" s="339">
        <f>1090+1090+1090</f>
        <v>3270</v>
      </c>
      <c r="E15" s="574">
        <f>1467819+79286+140432</f>
        <v>1687537</v>
      </c>
      <c r="F15" s="339"/>
      <c r="G15" s="339"/>
      <c r="H15" s="339"/>
      <c r="I15" s="556">
        <f t="shared" si="0"/>
        <v>2759592</v>
      </c>
    </row>
    <row r="16" spans="1:9" ht="12">
      <c r="A16" s="531" t="s">
        <v>648</v>
      </c>
      <c r="B16" s="339">
        <v>66000</v>
      </c>
      <c r="C16" s="339">
        <f>260996+22002+33154</f>
        <v>316152</v>
      </c>
      <c r="D16" s="339">
        <f>908+908+908</f>
        <v>2724</v>
      </c>
      <c r="E16" s="339">
        <f>721716+64825+69733</f>
        <v>856274</v>
      </c>
      <c r="F16" s="339"/>
      <c r="G16" s="339"/>
      <c r="H16" s="339"/>
      <c r="I16" s="556">
        <f t="shared" si="0"/>
        <v>1241150</v>
      </c>
    </row>
    <row r="17" spans="1:9" ht="12">
      <c r="A17" s="531" t="s">
        <v>649</v>
      </c>
      <c r="B17" s="339">
        <v>150000</v>
      </c>
      <c r="C17" s="339">
        <f>26119+2158+3291</f>
        <v>31568</v>
      </c>
      <c r="D17" s="339">
        <f>726+726+726</f>
        <v>2178</v>
      </c>
      <c r="E17" s="574">
        <f>784173+49280+64425</f>
        <v>897878</v>
      </c>
      <c r="F17" s="339"/>
      <c r="G17" s="339"/>
      <c r="H17" s="339">
        <v>11250</v>
      </c>
      <c r="I17" s="556">
        <f t="shared" si="0"/>
        <v>1092874</v>
      </c>
    </row>
    <row r="18" spans="1:9" ht="12">
      <c r="A18" s="531" t="s">
        <v>652</v>
      </c>
      <c r="B18" s="339">
        <v>337000</v>
      </c>
      <c r="C18" s="339">
        <f>244896+20721+31159</f>
        <v>296776</v>
      </c>
      <c r="D18" s="339">
        <f>726+726+726</f>
        <v>2178</v>
      </c>
      <c r="E18" s="574">
        <f>1051274+64984+90176</f>
        <v>1206434</v>
      </c>
      <c r="F18" s="339"/>
      <c r="G18" s="339"/>
      <c r="H18" s="339">
        <v>10500</v>
      </c>
      <c r="I18" s="556">
        <f t="shared" si="0"/>
        <v>1852888</v>
      </c>
    </row>
    <row r="19" spans="1:9" ht="12">
      <c r="A19" s="531" t="s">
        <v>653</v>
      </c>
      <c r="B19" s="339">
        <v>104000</v>
      </c>
      <c r="C19" s="339">
        <f>277130+23188+35095</f>
        <v>335413</v>
      </c>
      <c r="D19" s="339">
        <f>908+908+908</f>
        <v>2724</v>
      </c>
      <c r="E19" s="339">
        <f>628612+31498+64175</f>
        <v>724285</v>
      </c>
      <c r="F19" s="339"/>
      <c r="G19" s="339"/>
      <c r="H19" s="339"/>
      <c r="I19" s="556">
        <f t="shared" si="0"/>
        <v>1166422</v>
      </c>
    </row>
    <row r="20" spans="1:9" ht="12">
      <c r="A20" s="531" t="s">
        <v>654</v>
      </c>
      <c r="B20" s="339">
        <v>266000</v>
      </c>
      <c r="C20" s="339">
        <f>227939+19059+28857</f>
        <v>275855</v>
      </c>
      <c r="D20" s="339">
        <f>1453+1453+1453</f>
        <v>4359</v>
      </c>
      <c r="E20" s="339">
        <f>723085+44715+71668</f>
        <v>839468</v>
      </c>
      <c r="F20" s="339"/>
      <c r="G20" s="339"/>
      <c r="H20" s="339"/>
      <c r="I20" s="556">
        <f t="shared" si="0"/>
        <v>1385682</v>
      </c>
    </row>
    <row r="21" spans="1:9" ht="12">
      <c r="A21" s="531" t="s">
        <v>655</v>
      </c>
      <c r="B21" s="339">
        <v>246000</v>
      </c>
      <c r="C21" s="339">
        <f>382329+30082+46197</f>
        <v>458608</v>
      </c>
      <c r="D21" s="339">
        <f>1271+1271+1271</f>
        <v>3813</v>
      </c>
      <c r="E21" s="574">
        <f>1208867+62889+106404</f>
        <v>1378160</v>
      </c>
      <c r="F21" s="339"/>
      <c r="G21" s="339"/>
      <c r="H21" s="339">
        <v>9750</v>
      </c>
      <c r="I21" s="556">
        <f t="shared" si="0"/>
        <v>2096331</v>
      </c>
    </row>
    <row r="22" spans="1:9" ht="12">
      <c r="A22" s="531" t="s">
        <v>656</v>
      </c>
      <c r="B22" s="339">
        <v>272000</v>
      </c>
      <c r="C22" s="574">
        <f>674447+56343+85352</f>
        <v>816142</v>
      </c>
      <c r="D22" s="339">
        <f>1453+1453+1453</f>
        <v>4359</v>
      </c>
      <c r="E22" s="574">
        <f>1416663+78224+134368</f>
        <v>1629255</v>
      </c>
      <c r="F22" s="339"/>
      <c r="G22" s="339"/>
      <c r="H22" s="339">
        <v>19838</v>
      </c>
      <c r="I22" s="556">
        <f t="shared" si="0"/>
        <v>2741594</v>
      </c>
    </row>
    <row r="23" spans="1:9" ht="12">
      <c r="A23" s="531" t="s">
        <v>657</v>
      </c>
      <c r="B23" s="339">
        <v>397000</v>
      </c>
      <c r="C23" s="339">
        <f>204840+17303+26042</f>
        <v>248185</v>
      </c>
      <c r="D23" s="339">
        <f>545+545+545</f>
        <v>1635</v>
      </c>
      <c r="E23" s="574">
        <f>854806+45586+81556</f>
        <v>981948</v>
      </c>
      <c r="F23" s="339"/>
      <c r="G23" s="339"/>
      <c r="H23" s="339">
        <v>26250</v>
      </c>
      <c r="I23" s="556">
        <f t="shared" si="0"/>
        <v>1655018</v>
      </c>
    </row>
    <row r="24" spans="1:9" ht="12">
      <c r="A24" s="531" t="s">
        <v>658</v>
      </c>
      <c r="B24" s="339">
        <v>243950</v>
      </c>
      <c r="C24" s="339">
        <f>90500+7665+11516</f>
        <v>109681</v>
      </c>
      <c r="D24" s="339">
        <f>908+908+908</f>
        <v>2724</v>
      </c>
      <c r="E24" s="574">
        <f>1007826+68789+96332</f>
        <v>1172947</v>
      </c>
      <c r="F24" s="339"/>
      <c r="G24" s="339"/>
      <c r="H24" s="339">
        <v>40763</v>
      </c>
      <c r="I24" s="556">
        <f t="shared" si="0"/>
        <v>1570065</v>
      </c>
    </row>
    <row r="25" spans="1:9" ht="12">
      <c r="A25" s="531" t="s">
        <v>659</v>
      </c>
      <c r="B25" s="339">
        <v>350000</v>
      </c>
      <c r="C25" s="339">
        <f>87699+7380+11134</f>
        <v>106213</v>
      </c>
      <c r="D25" s="339">
        <f>545+545+545</f>
        <v>1635</v>
      </c>
      <c r="E25" s="339">
        <f>659208+53206+68463</f>
        <v>780877</v>
      </c>
      <c r="F25" s="339"/>
      <c r="G25" s="339"/>
      <c r="H25" s="339">
        <v>5250</v>
      </c>
      <c r="I25" s="556">
        <f t="shared" si="0"/>
        <v>1243975</v>
      </c>
    </row>
    <row r="26" spans="1:9" ht="12">
      <c r="A26" s="531" t="s">
        <v>660</v>
      </c>
      <c r="B26" s="339"/>
      <c r="C26" s="339">
        <f>175729+14812+22322</f>
        <v>212863</v>
      </c>
      <c r="D26" s="339">
        <f>726+726+726</f>
        <v>2178</v>
      </c>
      <c r="E26" s="574">
        <f>844144+34438+79753</f>
        <v>958335</v>
      </c>
      <c r="F26" s="339"/>
      <c r="G26" s="339"/>
      <c r="H26" s="339"/>
      <c r="I26" s="556">
        <f t="shared" si="0"/>
        <v>1173376</v>
      </c>
    </row>
    <row r="27" spans="1:9" ht="12">
      <c r="A27" s="531" t="s">
        <v>661</v>
      </c>
      <c r="B27" s="339">
        <v>226000</v>
      </c>
      <c r="C27" s="339">
        <f>302820+23933+37755</f>
        <v>364508</v>
      </c>
      <c r="D27" s="339">
        <f>908+908+908</f>
        <v>2724</v>
      </c>
      <c r="E27" s="574">
        <f>1182026+60351+109974</f>
        <v>1352351</v>
      </c>
      <c r="F27" s="339"/>
      <c r="G27" s="339"/>
      <c r="H27" s="339">
        <v>19819</v>
      </c>
      <c r="I27" s="556">
        <f t="shared" si="0"/>
        <v>1965402</v>
      </c>
    </row>
    <row r="28" spans="1:9" ht="12">
      <c r="A28" s="531" t="s">
        <v>662</v>
      </c>
      <c r="B28" s="339">
        <v>155900</v>
      </c>
      <c r="C28" s="339">
        <f>91210+7724+11610</f>
        <v>110544</v>
      </c>
      <c r="D28" s="339">
        <f>578+578+578</f>
        <v>1734</v>
      </c>
      <c r="E28" s="574">
        <f>881497+39564+87907</f>
        <v>1008968</v>
      </c>
      <c r="F28" s="339"/>
      <c r="G28" s="339"/>
      <c r="H28" s="339">
        <v>5250</v>
      </c>
      <c r="I28" s="556">
        <f t="shared" si="0"/>
        <v>1282396</v>
      </c>
    </row>
    <row r="29" spans="1:9" ht="12">
      <c r="A29" s="531" t="s">
        <v>663</v>
      </c>
      <c r="B29" s="339">
        <v>486000</v>
      </c>
      <c r="C29" s="339">
        <f>295209+25054+37606</f>
        <v>357869</v>
      </c>
      <c r="D29" s="339">
        <f>908+908+908</f>
        <v>2724</v>
      </c>
      <c r="E29" s="574">
        <f>1023171+25180+95630</f>
        <v>1143981</v>
      </c>
      <c r="F29" s="339"/>
      <c r="G29" s="339"/>
      <c r="H29" s="339">
        <v>20331</v>
      </c>
      <c r="I29" s="556">
        <f t="shared" si="0"/>
        <v>2010905</v>
      </c>
    </row>
    <row r="30" spans="1:9" ht="12">
      <c r="A30" s="531" t="s">
        <v>664</v>
      </c>
      <c r="B30" s="339">
        <v>58000</v>
      </c>
      <c r="C30" s="339">
        <f>337050+28323+42758</f>
        <v>408131</v>
      </c>
      <c r="D30" s="339">
        <f>908+908+908</f>
        <v>2724</v>
      </c>
      <c r="E30" s="574">
        <f>1123658+50811+107816</f>
        <v>1282285</v>
      </c>
      <c r="F30" s="339"/>
      <c r="G30" s="339"/>
      <c r="H30" s="339">
        <v>31500</v>
      </c>
      <c r="I30" s="556">
        <f t="shared" si="0"/>
        <v>1782640</v>
      </c>
    </row>
    <row r="31" spans="1:9" ht="12">
      <c r="A31" s="531" t="s">
        <v>665</v>
      </c>
      <c r="B31" s="339">
        <v>293000</v>
      </c>
      <c r="C31" s="339">
        <f>105050+8902+13374</f>
        <v>127326</v>
      </c>
      <c r="D31" s="339">
        <f>908+908+908</f>
        <v>2724</v>
      </c>
      <c r="E31" s="574">
        <f>917646+50257+88542</f>
        <v>1056445</v>
      </c>
      <c r="F31" s="339"/>
      <c r="G31" s="339">
        <v>1250</v>
      </c>
      <c r="H31" s="339">
        <v>4950</v>
      </c>
      <c r="I31" s="556">
        <f t="shared" si="0"/>
        <v>1485695</v>
      </c>
    </row>
    <row r="32" spans="1:9" ht="12">
      <c r="A32" s="531" t="s">
        <v>666</v>
      </c>
      <c r="B32" s="339">
        <v>46000</v>
      </c>
      <c r="C32" s="339">
        <f>94980+7237+11249</f>
        <v>113466</v>
      </c>
      <c r="D32" s="339">
        <f>908+908+908</f>
        <v>2724</v>
      </c>
      <c r="E32" s="574">
        <f>798087+21672+76889</f>
        <v>896648</v>
      </c>
      <c r="F32" s="339"/>
      <c r="G32" s="339"/>
      <c r="H32" s="339">
        <v>30135</v>
      </c>
      <c r="I32" s="556">
        <f t="shared" si="0"/>
        <v>1088973</v>
      </c>
    </row>
    <row r="33" spans="1:9" ht="12">
      <c r="A33" s="531" t="s">
        <v>667</v>
      </c>
      <c r="B33" s="339">
        <v>348000</v>
      </c>
      <c r="C33" s="339">
        <f>178189+14976+22606</f>
        <v>215771</v>
      </c>
      <c r="D33" s="339">
        <f>1634+1634+1634</f>
        <v>4902</v>
      </c>
      <c r="E33" s="574">
        <f>1035183+100937+99534</f>
        <v>1235654</v>
      </c>
      <c r="F33" s="339"/>
      <c r="G33" s="339"/>
      <c r="H33" s="339">
        <v>4425</v>
      </c>
      <c r="I33" s="556">
        <f t="shared" si="0"/>
        <v>1808752</v>
      </c>
    </row>
    <row r="34" spans="1:9" ht="12">
      <c r="A34" s="531" t="s">
        <v>668</v>
      </c>
      <c r="B34" s="339">
        <v>157000</v>
      </c>
      <c r="C34" s="339">
        <f>179897+15041+22772</f>
        <v>217710</v>
      </c>
      <c r="D34" s="339">
        <f>1453+1453+1453</f>
        <v>4359</v>
      </c>
      <c r="E34" s="574">
        <f>1342822+99492+129252</f>
        <v>1571566</v>
      </c>
      <c r="F34" s="339"/>
      <c r="G34" s="339"/>
      <c r="H34" s="339"/>
      <c r="I34" s="556">
        <f t="shared" si="0"/>
        <v>1950635</v>
      </c>
    </row>
    <row r="35" spans="1:9" ht="12">
      <c r="A35" s="531" t="s">
        <v>669</v>
      </c>
      <c r="B35" s="339">
        <v>243500</v>
      </c>
      <c r="C35" s="339">
        <f>278079+13097+25047</f>
        <v>316223</v>
      </c>
      <c r="D35" s="339">
        <f>1453+1453+1453</f>
        <v>4359</v>
      </c>
      <c r="E35" s="574">
        <f>981801+67198+101315</f>
        <v>1150314</v>
      </c>
      <c r="F35" s="339"/>
      <c r="G35" s="339"/>
      <c r="H35" s="339"/>
      <c r="I35" s="556">
        <f t="shared" si="0"/>
        <v>1714396</v>
      </c>
    </row>
    <row r="36" spans="1:9" ht="12">
      <c r="A36" s="531" t="s">
        <v>670</v>
      </c>
      <c r="B36" s="339">
        <v>60000</v>
      </c>
      <c r="C36" s="339">
        <f>397892+30343+47153</f>
        <v>475388</v>
      </c>
      <c r="D36" s="339">
        <f>908+908+908</f>
        <v>2724</v>
      </c>
      <c r="E36" s="574">
        <f>936129+57869+95040</f>
        <v>1089038</v>
      </c>
      <c r="F36" s="339"/>
      <c r="G36" s="339"/>
      <c r="H36" s="339">
        <v>36000</v>
      </c>
      <c r="I36" s="556">
        <f t="shared" si="0"/>
        <v>1663150</v>
      </c>
    </row>
    <row r="37" spans="1:9" ht="12">
      <c r="A37" s="531" t="s">
        <v>671</v>
      </c>
      <c r="B37" s="339">
        <v>715000</v>
      </c>
      <c r="C37" s="339">
        <f>354822+29919+45077</f>
        <v>429818</v>
      </c>
      <c r="D37" s="339">
        <f>2905+2905+2905</f>
        <v>8715</v>
      </c>
      <c r="E37" s="574">
        <f>2552674+137740+246083</f>
        <v>2936497</v>
      </c>
      <c r="F37" s="339"/>
      <c r="G37" s="339"/>
      <c r="H37" s="339">
        <v>12000</v>
      </c>
      <c r="I37" s="556">
        <f t="shared" si="0"/>
        <v>4102030</v>
      </c>
    </row>
    <row r="38" spans="1:9" ht="12">
      <c r="A38" s="531" t="s">
        <v>672</v>
      </c>
      <c r="B38" s="339">
        <v>348000</v>
      </c>
      <c r="C38" s="339">
        <f>385650+32200+48792</f>
        <v>466642</v>
      </c>
      <c r="D38" s="339">
        <f>908+908+908</f>
        <v>2724</v>
      </c>
      <c r="E38" s="574">
        <f>913304+45968+87551</f>
        <v>1046823</v>
      </c>
      <c r="F38" s="339"/>
      <c r="G38" s="339"/>
      <c r="H38" s="339"/>
      <c r="I38" s="556">
        <f t="shared" si="0"/>
        <v>1864189</v>
      </c>
    </row>
    <row r="39" spans="1:9" ht="12">
      <c r="A39" s="531" t="s">
        <v>673</v>
      </c>
      <c r="B39" s="339">
        <v>444000</v>
      </c>
      <c r="C39" s="339">
        <f>169529+14367+21583</f>
        <v>205479</v>
      </c>
      <c r="D39" s="339">
        <f>1271+1271+1271</f>
        <v>3813</v>
      </c>
      <c r="E39" s="574">
        <f>1185714+90147+113702</f>
        <v>1389563</v>
      </c>
      <c r="F39" s="339"/>
      <c r="G39" s="339"/>
      <c r="H39" s="339">
        <v>5250</v>
      </c>
      <c r="I39" s="556">
        <f t="shared" si="0"/>
        <v>2048105</v>
      </c>
    </row>
    <row r="40" spans="1:9" ht="12">
      <c r="A40" s="531" t="s">
        <v>674</v>
      </c>
      <c r="B40" s="574">
        <v>375000</v>
      </c>
      <c r="C40" s="339">
        <f>500820+42049+63510</f>
        <v>606379</v>
      </c>
      <c r="D40" s="339">
        <f>908+908+908</f>
        <v>2724</v>
      </c>
      <c r="E40" s="574">
        <f>1213518+82410+116486</f>
        <v>1412414</v>
      </c>
      <c r="F40" s="574"/>
      <c r="G40" s="574"/>
      <c r="H40" s="574">
        <v>17639</v>
      </c>
      <c r="I40" s="556">
        <f t="shared" si="0"/>
        <v>2414156</v>
      </c>
    </row>
    <row r="41" spans="1:9" ht="12">
      <c r="A41" s="531" t="s">
        <v>675</v>
      </c>
      <c r="B41" s="339">
        <v>40000</v>
      </c>
      <c r="C41" s="339">
        <f>124231+10423+15747</f>
        <v>150401</v>
      </c>
      <c r="D41" s="339">
        <f>1453+1453+1453</f>
        <v>4359</v>
      </c>
      <c r="E41" s="574">
        <f>799073+41638+73246</f>
        <v>913957</v>
      </c>
      <c r="F41" s="574"/>
      <c r="G41" s="574"/>
      <c r="H41" s="574">
        <v>24600</v>
      </c>
      <c r="I41" s="556">
        <f t="shared" si="0"/>
        <v>1133317</v>
      </c>
    </row>
    <row r="42" spans="1:9" ht="12">
      <c r="A42" s="531" t="s">
        <v>676</v>
      </c>
      <c r="B42" s="339">
        <v>150000</v>
      </c>
      <c r="C42" s="339">
        <f>506830+37993+59042</f>
        <v>603865</v>
      </c>
      <c r="D42" s="339">
        <f>1634+1634+1634</f>
        <v>4902</v>
      </c>
      <c r="E42" s="574">
        <f>1472207+90103+127480</f>
        <v>1689790</v>
      </c>
      <c r="F42" s="574"/>
      <c r="G42" s="574"/>
      <c r="H42" s="574">
        <v>7500</v>
      </c>
      <c r="I42" s="556">
        <f t="shared" si="0"/>
        <v>2456057</v>
      </c>
    </row>
    <row r="43" spans="1:9" ht="12">
      <c r="A43" s="575" t="s">
        <v>677</v>
      </c>
      <c r="B43" s="355">
        <v>30000</v>
      </c>
      <c r="C43" s="355">
        <f>120116+10053+15213</f>
        <v>145382</v>
      </c>
      <c r="D43" s="355">
        <f>694+694+694</f>
        <v>2082</v>
      </c>
      <c r="E43" s="355">
        <f>338163+18898+32203</f>
        <v>389264</v>
      </c>
      <c r="F43" s="426"/>
      <c r="G43" s="576"/>
      <c r="H43" s="576">
        <v>21000</v>
      </c>
      <c r="I43" s="577">
        <f t="shared" si="0"/>
        <v>587728</v>
      </c>
    </row>
    <row r="44" spans="1:9" ht="12.75">
      <c r="A44" s="578" t="s">
        <v>679</v>
      </c>
      <c r="B44" s="579">
        <f aca="true" t="shared" si="1" ref="B44:H44">SUM(B11:B43)</f>
        <v>8503073</v>
      </c>
      <c r="C44" s="579">
        <f t="shared" si="1"/>
        <v>12431501</v>
      </c>
      <c r="D44" s="579">
        <f t="shared" si="1"/>
        <v>141168</v>
      </c>
      <c r="E44" s="579">
        <f t="shared" si="1"/>
        <v>53686184</v>
      </c>
      <c r="F44" s="579">
        <f t="shared" si="1"/>
        <v>0</v>
      </c>
      <c r="G44" s="579">
        <f t="shared" si="1"/>
        <v>1250</v>
      </c>
      <c r="H44" s="579">
        <f t="shared" si="1"/>
        <v>364000</v>
      </c>
      <c r="I44" s="580">
        <f t="shared" si="0"/>
        <v>75127176</v>
      </c>
    </row>
    <row r="45" spans="1:9" ht="12">
      <c r="A45" s="581"/>
      <c r="B45" s="582"/>
      <c r="C45" s="582"/>
      <c r="D45" s="582"/>
      <c r="E45" s="582"/>
      <c r="F45" s="582"/>
      <c r="G45" s="582"/>
      <c r="H45" s="582"/>
      <c r="I45" s="582"/>
    </row>
    <row r="46" spans="1:9" ht="12">
      <c r="A46" s="581"/>
      <c r="B46" s="582"/>
      <c r="C46" s="582"/>
      <c r="D46" s="583"/>
      <c r="E46" s="582"/>
      <c r="F46" s="582"/>
      <c r="G46" s="582"/>
      <c r="H46" s="582"/>
      <c r="I46" s="582"/>
    </row>
    <row r="47" spans="1:9" ht="12">
      <c r="A47" s="581"/>
      <c r="B47" s="582"/>
      <c r="C47" s="582"/>
      <c r="D47" s="582"/>
      <c r="E47" s="582"/>
      <c r="F47" s="582"/>
      <c r="G47" s="582"/>
      <c r="H47" s="582"/>
      <c r="I47" s="582"/>
    </row>
    <row r="48" spans="1:8" ht="12.75">
      <c r="A48" s="584"/>
      <c r="B48" s="585"/>
      <c r="C48" s="586"/>
      <c r="D48" s="587"/>
      <c r="E48" s="587"/>
      <c r="F48" s="587"/>
      <c r="G48" s="587"/>
      <c r="H48" s="587"/>
    </row>
    <row r="49" spans="1:9" s="405" customFormat="1" ht="12">
      <c r="A49" s="464" t="s">
        <v>550</v>
      </c>
      <c r="B49" s="464"/>
      <c r="C49" s="588"/>
      <c r="D49" s="589"/>
      <c r="E49" s="456"/>
      <c r="F49" s="464" t="s">
        <v>683</v>
      </c>
      <c r="G49" s="589"/>
      <c r="H49" s="456"/>
      <c r="I49" s="361" t="s">
        <v>508</v>
      </c>
    </row>
    <row r="50" spans="1:9" ht="12">
      <c r="A50" s="590"/>
      <c r="B50" s="591"/>
      <c r="C50" s="591"/>
      <c r="D50" s="591"/>
      <c r="E50" s="589"/>
      <c r="F50" s="592"/>
      <c r="G50" s="592"/>
      <c r="H50" s="592"/>
      <c r="I50" s="589"/>
    </row>
    <row r="62" ht="11.25">
      <c r="A62" s="372" t="s">
        <v>509</v>
      </c>
    </row>
    <row r="63" ht="11.25">
      <c r="A63" s="324" t="s">
        <v>510</v>
      </c>
    </row>
  </sheetData>
  <printOptions/>
  <pageMargins left="1.4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B7" sqref="B7"/>
    </sheetView>
  </sheetViews>
  <sheetFormatPr defaultColWidth="9.140625" defaultRowHeight="12.75"/>
  <cols>
    <col min="1" max="1" width="42.28125" style="0" customWidth="1"/>
    <col min="2" max="2" width="12.28125" style="0" customWidth="1"/>
    <col min="3" max="3" width="10.140625" style="0" customWidth="1"/>
    <col min="4" max="4" width="10.28125" style="0" customWidth="1"/>
    <col min="6" max="6" width="10.57421875" style="0" customWidth="1"/>
    <col min="7" max="7" width="12.28125" style="0" customWidth="1"/>
    <col min="8" max="8" width="12.00390625" style="0" customWidth="1"/>
    <col min="9" max="9" width="16.421875" style="0" customWidth="1"/>
    <col min="10" max="10" width="16.7109375" style="0" customWidth="1"/>
    <col min="11" max="11" width="13.00390625" style="0" customWidth="1"/>
  </cols>
  <sheetData>
    <row r="1" spans="1:6" ht="19.5" customHeight="1">
      <c r="A1" s="1"/>
      <c r="B1" s="1"/>
      <c r="C1" s="1"/>
      <c r="D1" s="1"/>
      <c r="E1" s="1"/>
      <c r="F1" s="69" t="s">
        <v>118</v>
      </c>
    </row>
    <row r="2" spans="1:6" ht="12.75">
      <c r="A2" s="3" t="s">
        <v>119</v>
      </c>
      <c r="B2" s="3"/>
      <c r="C2" s="3"/>
      <c r="D2" s="3"/>
      <c r="E2" s="3"/>
      <c r="F2" s="1"/>
    </row>
    <row r="3" spans="1:6" ht="11.25" customHeight="1">
      <c r="A3" s="76"/>
      <c r="B3" s="1"/>
      <c r="C3" s="1"/>
      <c r="D3" s="1"/>
      <c r="E3" s="1"/>
      <c r="F3" s="1"/>
    </row>
    <row r="4" spans="1:6" ht="15.75">
      <c r="A4" s="595" t="s">
        <v>120</v>
      </c>
      <c r="B4" s="595"/>
      <c r="C4" s="595"/>
      <c r="D4" s="595"/>
      <c r="E4" s="595"/>
      <c r="F4" s="595"/>
    </row>
    <row r="5" spans="1:6" ht="15.75">
      <c r="A5" s="5"/>
      <c r="B5" s="5"/>
      <c r="C5" s="5"/>
      <c r="D5" s="5"/>
      <c r="E5" s="5"/>
      <c r="F5" s="5"/>
    </row>
    <row r="6" spans="1:6" ht="18.75" customHeight="1">
      <c r="A6" s="76"/>
      <c r="B6" s="1"/>
      <c r="C6" s="1"/>
      <c r="D6" s="1"/>
      <c r="E6" s="78"/>
      <c r="F6" s="78" t="s">
        <v>3</v>
      </c>
    </row>
    <row r="7" spans="1:9" ht="48">
      <c r="A7" s="80" t="s">
        <v>4</v>
      </c>
      <c r="B7" s="80" t="s">
        <v>5</v>
      </c>
      <c r="C7" s="80" t="s">
        <v>121</v>
      </c>
      <c r="D7" s="80" t="s">
        <v>6</v>
      </c>
      <c r="E7" s="80" t="s">
        <v>122</v>
      </c>
      <c r="F7" s="80" t="s">
        <v>81</v>
      </c>
      <c r="I7" s="81"/>
    </row>
    <row r="8" spans="1:6" s="7" customFormat="1" ht="9.75" customHeight="1">
      <c r="A8" s="83">
        <v>1</v>
      </c>
      <c r="B8" s="84">
        <v>2</v>
      </c>
      <c r="C8" s="85">
        <v>3</v>
      </c>
      <c r="D8" s="85">
        <v>4</v>
      </c>
      <c r="E8" s="85">
        <v>5</v>
      </c>
      <c r="F8" s="84">
        <v>6</v>
      </c>
    </row>
    <row r="9" spans="1:11" s="1" customFormat="1" ht="12.75" customHeight="1">
      <c r="A9" s="86" t="s">
        <v>123</v>
      </c>
      <c r="B9" s="87">
        <v>737531</v>
      </c>
      <c r="C9" s="88">
        <v>92.3</v>
      </c>
      <c r="D9" s="87">
        <v>497445</v>
      </c>
      <c r="E9" s="89">
        <v>67.4473344171296</v>
      </c>
      <c r="F9" s="87">
        <v>54756</v>
      </c>
      <c r="I9" s="90"/>
      <c r="K9" s="65"/>
    </row>
    <row r="10" spans="1:12" s="1" customFormat="1" ht="15.75" customHeight="1">
      <c r="A10" s="91" t="s">
        <v>124</v>
      </c>
      <c r="B10" s="42">
        <v>587499</v>
      </c>
      <c r="C10" s="92">
        <v>94</v>
      </c>
      <c r="D10" s="42">
        <v>405750</v>
      </c>
      <c r="E10" s="89">
        <v>69.0639473428891</v>
      </c>
      <c r="F10" s="42">
        <v>43596</v>
      </c>
      <c r="I10" s="90"/>
      <c r="K10" s="65"/>
      <c r="L10" s="65"/>
    </row>
    <row r="11" spans="1:11" s="1" customFormat="1" ht="12.75">
      <c r="A11" s="91" t="s">
        <v>125</v>
      </c>
      <c r="B11" s="42">
        <v>95100</v>
      </c>
      <c r="C11" s="88">
        <v>78.4</v>
      </c>
      <c r="D11" s="42">
        <v>55526</v>
      </c>
      <c r="E11" s="89">
        <v>58.3869610935857</v>
      </c>
      <c r="F11" s="42">
        <v>2536</v>
      </c>
      <c r="I11" s="90"/>
      <c r="K11" s="65"/>
    </row>
    <row r="12" spans="1:11" s="28" customFormat="1" ht="12.75">
      <c r="A12" s="22" t="s">
        <v>126</v>
      </c>
      <c r="B12" s="94">
        <v>95100</v>
      </c>
      <c r="C12" s="93">
        <v>78.4</v>
      </c>
      <c r="D12" s="94">
        <v>55526</v>
      </c>
      <c r="E12" s="95">
        <v>58.3869610935857</v>
      </c>
      <c r="F12" s="94">
        <v>2536</v>
      </c>
      <c r="I12" s="90"/>
      <c r="K12" s="65"/>
    </row>
    <row r="13" spans="1:11" s="1" customFormat="1" ht="12.75">
      <c r="A13" s="91" t="s">
        <v>127</v>
      </c>
      <c r="B13" s="42">
        <v>492399</v>
      </c>
      <c r="C13" s="96">
        <v>98.6</v>
      </c>
      <c r="D13" s="42">
        <v>346741</v>
      </c>
      <c r="E13" s="89">
        <v>70.41870515577814</v>
      </c>
      <c r="F13" s="42">
        <v>40620</v>
      </c>
      <c r="I13" s="90"/>
      <c r="K13" s="65"/>
    </row>
    <row r="14" spans="1:11" s="28" customFormat="1" ht="12.75">
      <c r="A14" s="15" t="s">
        <v>128</v>
      </c>
      <c r="B14" s="94">
        <v>346095</v>
      </c>
      <c r="C14" s="93">
        <v>100</v>
      </c>
      <c r="D14" s="94">
        <v>249839</v>
      </c>
      <c r="E14" s="95">
        <v>72.18798306823271</v>
      </c>
      <c r="F14" s="94">
        <v>29682</v>
      </c>
      <c r="I14" s="90"/>
      <c r="K14" s="65"/>
    </row>
    <row r="15" spans="1:11" s="28" customFormat="1" ht="12.75">
      <c r="A15" s="15" t="s">
        <v>129</v>
      </c>
      <c r="B15" s="94">
        <v>133504</v>
      </c>
      <c r="C15" s="93">
        <v>88.1</v>
      </c>
      <c r="D15" s="94">
        <v>86281</v>
      </c>
      <c r="E15" s="95">
        <v>64.628026126558</v>
      </c>
      <c r="F15" s="94">
        <v>9849</v>
      </c>
      <c r="I15" s="90"/>
      <c r="K15" s="65"/>
    </row>
    <row r="16" spans="1:11" s="28" customFormat="1" ht="12.75">
      <c r="A16" s="97" t="s">
        <v>130</v>
      </c>
      <c r="B16" s="94">
        <v>12800</v>
      </c>
      <c r="C16" s="84">
        <v>107.8</v>
      </c>
      <c r="D16" s="94">
        <v>10621</v>
      </c>
      <c r="E16" s="95">
        <v>82.9765625</v>
      </c>
      <c r="F16" s="94">
        <v>1089</v>
      </c>
      <c r="I16" s="90"/>
      <c r="K16" s="65"/>
    </row>
    <row r="17" spans="1:11" s="1" customFormat="1" ht="15" customHeight="1">
      <c r="A17" s="31" t="s">
        <v>131</v>
      </c>
      <c r="B17" s="42"/>
      <c r="C17" s="84"/>
      <c r="D17" s="42">
        <v>3483</v>
      </c>
      <c r="E17" s="89"/>
      <c r="F17" s="94">
        <v>440</v>
      </c>
      <c r="I17" s="90"/>
      <c r="K17" s="65"/>
    </row>
    <row r="18" spans="1:12" s="1" customFormat="1" ht="12.75">
      <c r="A18" s="91" t="s">
        <v>132</v>
      </c>
      <c r="B18" s="42">
        <v>59129</v>
      </c>
      <c r="C18" s="88">
        <v>103.5</v>
      </c>
      <c r="D18" s="42">
        <v>47297</v>
      </c>
      <c r="E18" s="89">
        <v>79.9895144514536</v>
      </c>
      <c r="F18" s="42">
        <v>4837</v>
      </c>
      <c r="I18" s="90"/>
      <c r="K18" s="65"/>
      <c r="L18" s="65"/>
    </row>
    <row r="19" spans="1:11" s="28" customFormat="1" ht="16.5" customHeight="1">
      <c r="A19" s="22" t="s">
        <v>133</v>
      </c>
      <c r="B19" s="94">
        <v>2000</v>
      </c>
      <c r="C19" s="100">
        <v>100</v>
      </c>
      <c r="D19" s="15">
        <v>1685</v>
      </c>
      <c r="E19" s="95">
        <v>84.25</v>
      </c>
      <c r="F19" s="94">
        <v>1</v>
      </c>
      <c r="I19" s="90"/>
      <c r="K19" s="65"/>
    </row>
    <row r="20" spans="1:11" s="28" customFormat="1" ht="12" customHeight="1">
      <c r="A20" s="15" t="s">
        <v>134</v>
      </c>
      <c r="B20" s="94">
        <v>13291</v>
      </c>
      <c r="C20" s="93">
        <v>89.1</v>
      </c>
      <c r="D20" s="94">
        <v>8833</v>
      </c>
      <c r="E20" s="95">
        <v>66.45850575577458</v>
      </c>
      <c r="F20" s="94">
        <v>830</v>
      </c>
      <c r="I20" s="90"/>
      <c r="K20" s="65"/>
    </row>
    <row r="21" spans="1:11" s="28" customFormat="1" ht="24" customHeight="1">
      <c r="A21" s="22" t="s">
        <v>135</v>
      </c>
      <c r="B21" s="94">
        <v>16082</v>
      </c>
      <c r="C21" s="93">
        <v>100.2</v>
      </c>
      <c r="D21" s="94">
        <v>12171</v>
      </c>
      <c r="E21" s="95">
        <v>75.68088546200721</v>
      </c>
      <c r="F21" s="94">
        <v>1534</v>
      </c>
      <c r="I21" s="90"/>
      <c r="K21" s="65"/>
    </row>
    <row r="22" spans="1:11" s="28" customFormat="1" ht="26.25" customHeight="1">
      <c r="A22" s="22" t="s">
        <v>136</v>
      </c>
      <c r="B22" s="94">
        <v>706</v>
      </c>
      <c r="C22" s="93">
        <v>112</v>
      </c>
      <c r="D22" s="94">
        <v>584</v>
      </c>
      <c r="E22" s="95">
        <v>82.71954674220963</v>
      </c>
      <c r="F22" s="94">
        <v>88</v>
      </c>
      <c r="I22" s="90"/>
      <c r="K22" s="65"/>
    </row>
    <row r="23" spans="1:11" s="28" customFormat="1" ht="12" customHeight="1">
      <c r="A23" s="22" t="s">
        <v>137</v>
      </c>
      <c r="B23" s="94">
        <v>3166</v>
      </c>
      <c r="C23" s="93">
        <v>139.6</v>
      </c>
      <c r="D23" s="94">
        <v>3365</v>
      </c>
      <c r="E23" s="95">
        <v>106.28553379658877</v>
      </c>
      <c r="F23" s="94">
        <v>331</v>
      </c>
      <c r="I23" s="90"/>
      <c r="K23" s="65"/>
    </row>
    <row r="24" spans="1:11" s="28" customFormat="1" ht="12.75" customHeight="1">
      <c r="A24" s="22" t="s">
        <v>138</v>
      </c>
      <c r="B24" s="94">
        <v>600</v>
      </c>
      <c r="C24" s="93">
        <v>66.7</v>
      </c>
      <c r="D24" s="94">
        <v>255</v>
      </c>
      <c r="E24" s="95">
        <v>42.5</v>
      </c>
      <c r="F24" s="94">
        <v>15</v>
      </c>
      <c r="I24" s="90"/>
      <c r="K24" s="65"/>
    </row>
    <row r="25" spans="1:11" s="28" customFormat="1" ht="12.75">
      <c r="A25" s="15" t="s">
        <v>139</v>
      </c>
      <c r="B25" s="94">
        <v>8064</v>
      </c>
      <c r="C25" s="93">
        <v>104.2</v>
      </c>
      <c r="D25" s="94">
        <v>6891</v>
      </c>
      <c r="E25" s="95">
        <v>85.45386904761905</v>
      </c>
      <c r="F25" s="94">
        <v>715</v>
      </c>
      <c r="I25" s="90"/>
      <c r="K25" s="65"/>
    </row>
    <row r="26" spans="1:11" s="28" customFormat="1" ht="15.75" customHeight="1">
      <c r="A26" s="15" t="s">
        <v>140</v>
      </c>
      <c r="B26" s="94">
        <v>14992</v>
      </c>
      <c r="C26" s="93">
        <v>114.8</v>
      </c>
      <c r="D26" s="94">
        <v>13513</v>
      </c>
      <c r="E26" s="95">
        <v>90.13473852721452</v>
      </c>
      <c r="F26" s="94">
        <v>1323</v>
      </c>
      <c r="I26" s="90"/>
      <c r="K26" s="65"/>
    </row>
    <row r="27" spans="1:11" s="28" customFormat="1" ht="39.75" customHeight="1">
      <c r="A27" s="101" t="s">
        <v>141</v>
      </c>
      <c r="B27" s="102">
        <v>1201</v>
      </c>
      <c r="C27" s="100">
        <v>100</v>
      </c>
      <c r="D27" s="94">
        <v>901</v>
      </c>
      <c r="E27" s="95">
        <v>75.02081598667777</v>
      </c>
      <c r="F27" s="94">
        <v>100</v>
      </c>
      <c r="I27" s="90"/>
      <c r="K27" s="65"/>
    </row>
    <row r="28" spans="1:11" s="28" customFormat="1" ht="12.75" customHeight="1">
      <c r="A28" s="101" t="s">
        <v>142</v>
      </c>
      <c r="B28" s="102">
        <v>13791</v>
      </c>
      <c r="C28" s="93"/>
      <c r="D28" s="94">
        <v>12612</v>
      </c>
      <c r="E28" s="95">
        <v>91.45094626930607</v>
      </c>
      <c r="F28" s="94">
        <v>1224</v>
      </c>
      <c r="I28" s="90"/>
      <c r="K28" s="65"/>
    </row>
    <row r="29" spans="1:11" s="28" customFormat="1" ht="15.75" customHeight="1">
      <c r="A29" s="22" t="s">
        <v>143</v>
      </c>
      <c r="B29" s="102">
        <v>228</v>
      </c>
      <c r="C29" s="93"/>
      <c r="D29" s="94"/>
      <c r="E29" s="95"/>
      <c r="F29" s="94">
        <v>0</v>
      </c>
      <c r="I29" s="90"/>
      <c r="K29" s="65"/>
    </row>
    <row r="30" spans="1:11" s="28" customFormat="1" ht="25.5">
      <c r="A30" s="101" t="s">
        <v>144</v>
      </c>
      <c r="B30" s="102">
        <v>228</v>
      </c>
      <c r="C30" s="93"/>
      <c r="D30" s="94"/>
      <c r="E30" s="89"/>
      <c r="F30" s="94">
        <v>0</v>
      </c>
      <c r="I30" s="90"/>
      <c r="K30" s="65"/>
    </row>
    <row r="31" spans="1:11" s="1" customFormat="1" ht="12.75">
      <c r="A31" s="103" t="s">
        <v>145</v>
      </c>
      <c r="B31" s="104">
        <v>59260</v>
      </c>
      <c r="C31" s="88">
        <v>102.7</v>
      </c>
      <c r="D31" s="104">
        <v>41236</v>
      </c>
      <c r="E31" s="89">
        <v>69.58488018899763</v>
      </c>
      <c r="F31" s="42">
        <v>5688</v>
      </c>
      <c r="I31" s="90"/>
      <c r="K31" s="65"/>
    </row>
    <row r="32" spans="1:11" s="28" customFormat="1" ht="25.5">
      <c r="A32" s="22" t="s">
        <v>146</v>
      </c>
      <c r="B32" s="102">
        <v>59260</v>
      </c>
      <c r="C32" s="93">
        <v>102.7</v>
      </c>
      <c r="D32" s="102">
        <v>41236</v>
      </c>
      <c r="E32" s="95">
        <v>69.58488018899763</v>
      </c>
      <c r="F32" s="94">
        <v>5688</v>
      </c>
      <c r="I32" s="90"/>
      <c r="K32" s="65"/>
    </row>
    <row r="33" spans="1:11" s="1" customFormat="1" ht="12.75">
      <c r="A33" s="103" t="s">
        <v>147</v>
      </c>
      <c r="B33" s="104">
        <v>31643</v>
      </c>
      <c r="C33" s="88">
        <v>21.7</v>
      </c>
      <c r="D33" s="104">
        <v>3162</v>
      </c>
      <c r="E33" s="89">
        <v>9.992731409790474</v>
      </c>
      <c r="F33" s="42">
        <v>635</v>
      </c>
      <c r="I33" s="90"/>
      <c r="K33" s="65"/>
    </row>
    <row r="34" spans="1:12" s="1" customFormat="1" ht="12.75">
      <c r="A34" s="105"/>
      <c r="B34" s="106"/>
      <c r="C34" s="109"/>
      <c r="D34" s="107"/>
      <c r="E34" s="108"/>
      <c r="F34" s="107"/>
      <c r="I34" s="107"/>
      <c r="L34" s="65"/>
    </row>
    <row r="35" spans="1:5" s="1" customFormat="1" ht="12.75">
      <c r="A35" s="110" t="s">
        <v>148</v>
      </c>
      <c r="B35" s="111"/>
      <c r="C35" s="109"/>
      <c r="D35" s="107"/>
      <c r="E35" s="108"/>
    </row>
    <row r="36" spans="1:5" s="1" customFormat="1" ht="12.75">
      <c r="A36" s="110" t="s">
        <v>149</v>
      </c>
      <c r="B36" s="111"/>
      <c r="C36" s="109"/>
      <c r="D36" s="107"/>
      <c r="E36" s="108"/>
    </row>
    <row r="37" spans="1:5" s="1" customFormat="1" ht="12.75">
      <c r="A37" s="110"/>
      <c r="B37" s="113"/>
      <c r="C37" s="67"/>
      <c r="D37" s="112"/>
      <c r="E37" s="112"/>
    </row>
    <row r="38" spans="1:5" s="1" customFormat="1" ht="12.75">
      <c r="A38" s="114"/>
      <c r="B38" s="116"/>
      <c r="C38" s="116"/>
      <c r="D38" s="117"/>
      <c r="E38" s="115"/>
    </row>
    <row r="39" s="1" customFormat="1" ht="12.75">
      <c r="E39" s="115"/>
    </row>
    <row r="40" s="1" customFormat="1" ht="12.75"/>
    <row r="41" s="1" customFormat="1" ht="12.75">
      <c r="A41" s="1" t="s">
        <v>150</v>
      </c>
    </row>
    <row r="42" spans="2:4" s="1" customFormat="1" ht="12.75">
      <c r="B42" s="63"/>
      <c r="C42" s="75"/>
      <c r="D42" s="64"/>
    </row>
    <row r="43" s="1" customFormat="1" ht="12.75"/>
    <row r="44" s="1" customFormat="1" ht="12.75"/>
    <row r="45" s="1" customFormat="1" ht="12.75">
      <c r="A45" s="28" t="s">
        <v>74</v>
      </c>
    </row>
    <row r="46" s="1" customFormat="1" ht="12.75">
      <c r="A46" s="28" t="s">
        <v>151</v>
      </c>
    </row>
    <row r="47" s="1" customFormat="1" ht="12.75"/>
    <row r="48" spans="2:6" s="1" customFormat="1" ht="12.75">
      <c r="B48" s="116"/>
      <c r="C48" s="116"/>
      <c r="D48" s="116"/>
      <c r="E48" s="116"/>
      <c r="F48" s="116"/>
    </row>
    <row r="49" spans="2:6" s="1" customFormat="1" ht="12.75">
      <c r="B49" s="116"/>
      <c r="C49" s="116"/>
      <c r="D49" s="116"/>
      <c r="E49" s="116"/>
      <c r="F49" s="116"/>
    </row>
  </sheetData>
  <mergeCells count="1">
    <mergeCell ref="A4:F4"/>
  </mergeCells>
  <printOptions/>
  <pageMargins left="0.75" right="0.33" top="0.52" bottom="0.42" header="0.25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143"/>
  <sheetViews>
    <sheetView workbookViewId="0" topLeftCell="A71">
      <selection activeCell="A147" sqref="A147"/>
    </sheetView>
  </sheetViews>
  <sheetFormatPr defaultColWidth="9.140625" defaultRowHeight="12.75"/>
  <cols>
    <col min="1" max="1" width="31.28125" style="1" customWidth="1"/>
    <col min="2" max="2" width="11.140625" style="1" customWidth="1"/>
    <col min="3" max="3" width="12.28125" style="1" customWidth="1"/>
    <col min="4" max="5" width="9.57421875" style="1" customWidth="1"/>
    <col min="6" max="6" width="11.57421875" style="1" customWidth="1"/>
    <col min="7" max="7" width="10.28125" style="1" customWidth="1"/>
    <col min="8" max="16384" width="11.421875" style="1" customWidth="1"/>
  </cols>
  <sheetData>
    <row r="1" spans="1:7" ht="17.25" customHeight="1">
      <c r="A1" s="3" t="s">
        <v>152</v>
      </c>
      <c r="B1" s="3"/>
      <c r="C1" s="3"/>
      <c r="D1" s="3"/>
      <c r="E1" s="3"/>
      <c r="F1" s="3"/>
      <c r="G1" s="1" t="s">
        <v>153</v>
      </c>
    </row>
    <row r="2" spans="1:6" ht="17.25" customHeight="1">
      <c r="A2" s="3"/>
      <c r="B2" s="3"/>
      <c r="C2" s="3"/>
      <c r="D2" s="3"/>
      <c r="E2" s="3"/>
      <c r="F2" s="3"/>
    </row>
    <row r="3" spans="1:6" ht="10.5" customHeight="1">
      <c r="A3" s="3"/>
      <c r="B3" s="3"/>
      <c r="C3" s="3"/>
      <c r="D3" s="3"/>
      <c r="E3" s="3"/>
      <c r="F3" s="3"/>
    </row>
    <row r="4" spans="1:6" ht="18.75" customHeight="1">
      <c r="A4" s="118" t="s">
        <v>154</v>
      </c>
      <c r="B4" s="119"/>
      <c r="C4" s="119"/>
      <c r="D4" s="119"/>
      <c r="E4" s="119"/>
      <c r="F4" s="119"/>
    </row>
    <row r="5" spans="1:6" ht="15.75" customHeight="1">
      <c r="A5" s="597" t="s">
        <v>155</v>
      </c>
      <c r="B5" s="597"/>
      <c r="C5" s="597"/>
      <c r="D5" s="597"/>
      <c r="E5" s="597"/>
      <c r="F5" s="597"/>
    </row>
    <row r="6" spans="1:6" ht="14.25" customHeight="1">
      <c r="A6" s="596" t="s">
        <v>156</v>
      </c>
      <c r="B6" s="596"/>
      <c r="C6" s="596"/>
      <c r="D6" s="596"/>
      <c r="E6" s="596"/>
      <c r="F6" s="596"/>
    </row>
    <row r="7" spans="1:6" ht="14.25" customHeight="1">
      <c r="A7" s="78"/>
      <c r="B7" s="78"/>
      <c r="C7" s="78"/>
      <c r="D7" s="78"/>
      <c r="E7" s="78"/>
      <c r="F7" s="78"/>
    </row>
    <row r="8" spans="1:6" ht="12" customHeight="1">
      <c r="A8" s="121"/>
      <c r="B8" s="121"/>
      <c r="C8" s="121"/>
      <c r="D8" s="121"/>
      <c r="E8" s="121"/>
      <c r="F8" s="121"/>
    </row>
    <row r="9" spans="1:7" ht="15" customHeight="1">
      <c r="A9" s="596"/>
      <c r="B9" s="596"/>
      <c r="C9" s="596"/>
      <c r="D9" s="596"/>
      <c r="E9" s="596"/>
      <c r="F9" s="596"/>
      <c r="G9" s="1" t="s">
        <v>3</v>
      </c>
    </row>
    <row r="10" spans="1:7" ht="87.75" customHeight="1">
      <c r="A10" s="79" t="s">
        <v>4</v>
      </c>
      <c r="B10" s="79" t="s">
        <v>5</v>
      </c>
      <c r="C10" s="79" t="s">
        <v>157</v>
      </c>
      <c r="D10" s="79" t="s">
        <v>6</v>
      </c>
      <c r="E10" s="79" t="s">
        <v>158</v>
      </c>
      <c r="F10" s="79" t="s">
        <v>160</v>
      </c>
      <c r="G10" s="79" t="s">
        <v>81</v>
      </c>
    </row>
    <row r="11" spans="1:7" ht="14.25" customHeight="1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84">
        <v>7</v>
      </c>
    </row>
    <row r="12" spans="1:7" ht="10.5" customHeight="1">
      <c r="A12" s="79"/>
      <c r="B12" s="79"/>
      <c r="C12" s="79"/>
      <c r="D12" s="79"/>
      <c r="E12" s="79"/>
      <c r="F12" s="79"/>
      <c r="G12" s="84"/>
    </row>
    <row r="13" spans="1:90" s="78" customFormat="1" ht="12.75" customHeight="1">
      <c r="A13" s="88" t="s">
        <v>161</v>
      </c>
      <c r="B13" s="122">
        <v>759848</v>
      </c>
      <c r="C13" s="122">
        <v>577637</v>
      </c>
      <c r="D13" s="122">
        <v>534612</v>
      </c>
      <c r="E13" s="89">
        <v>70.35775576167865</v>
      </c>
      <c r="F13" s="89">
        <v>92.55155054125687</v>
      </c>
      <c r="G13" s="122">
        <v>63157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s="35" customFormat="1" ht="12.75" customHeight="1">
      <c r="A14" s="97" t="s">
        <v>162</v>
      </c>
      <c r="B14" s="124">
        <v>694318</v>
      </c>
      <c r="C14" s="124">
        <v>526182</v>
      </c>
      <c r="D14" s="124">
        <v>494606</v>
      </c>
      <c r="E14" s="95">
        <v>71.23623469361301</v>
      </c>
      <c r="F14" s="95">
        <v>93.99903455458377</v>
      </c>
      <c r="G14" s="124">
        <v>56076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s="35" customFormat="1" ht="12.75" customHeight="1">
      <c r="A15" s="97" t="s">
        <v>163</v>
      </c>
      <c r="B15" s="124">
        <v>65530</v>
      </c>
      <c r="C15" s="124">
        <v>51455</v>
      </c>
      <c r="D15" s="124">
        <v>40006</v>
      </c>
      <c r="E15" s="95">
        <v>61.04990080878987</v>
      </c>
      <c r="F15" s="95">
        <v>77.74948984549607</v>
      </c>
      <c r="G15" s="124">
        <v>7081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s="35" customFormat="1" ht="12.75" customHeight="1">
      <c r="A16" s="31" t="s">
        <v>164</v>
      </c>
      <c r="B16" s="126">
        <v>872</v>
      </c>
      <c r="C16" s="126">
        <v>693</v>
      </c>
      <c r="D16" s="126">
        <v>688</v>
      </c>
      <c r="E16" s="89">
        <v>78.89908256880734</v>
      </c>
      <c r="F16" s="89">
        <v>99.27849927849928</v>
      </c>
      <c r="G16" s="126">
        <v>88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s="35" customFormat="1" ht="12.75" customHeight="1">
      <c r="A17" s="97" t="s">
        <v>162</v>
      </c>
      <c r="B17" s="127">
        <v>816</v>
      </c>
      <c r="C17" s="127">
        <v>637</v>
      </c>
      <c r="D17" s="127">
        <v>635</v>
      </c>
      <c r="E17" s="95">
        <v>77.81862745098039</v>
      </c>
      <c r="F17" s="95">
        <v>99.68602825745683</v>
      </c>
      <c r="G17" s="127">
        <v>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s="35" customFormat="1" ht="12.75" customHeight="1">
      <c r="A18" s="97" t="s">
        <v>163</v>
      </c>
      <c r="B18" s="127">
        <v>56</v>
      </c>
      <c r="C18" s="127">
        <v>56</v>
      </c>
      <c r="D18" s="127">
        <v>53</v>
      </c>
      <c r="E18" s="95">
        <v>94.64285714285714</v>
      </c>
      <c r="F18" s="95">
        <v>94.64285714285714</v>
      </c>
      <c r="G18" s="127">
        <v>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s="35" customFormat="1" ht="12.75" customHeight="1">
      <c r="A19" s="128" t="s">
        <v>165</v>
      </c>
      <c r="B19" s="126">
        <v>6668</v>
      </c>
      <c r="C19" s="126">
        <v>4876</v>
      </c>
      <c r="D19" s="126">
        <v>4561</v>
      </c>
      <c r="E19" s="89">
        <v>68.40131973605278</v>
      </c>
      <c r="F19" s="89">
        <v>93.53978671041837</v>
      </c>
      <c r="G19" s="126">
        <v>506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s="35" customFormat="1" ht="12.75" customHeight="1">
      <c r="A20" s="97" t="s">
        <v>162</v>
      </c>
      <c r="B20" s="127">
        <v>5554</v>
      </c>
      <c r="C20" s="127">
        <v>4008</v>
      </c>
      <c r="D20" s="127">
        <v>3739</v>
      </c>
      <c r="E20" s="95">
        <v>67.32084983795463</v>
      </c>
      <c r="F20" s="95">
        <v>93.2884231536926</v>
      </c>
      <c r="G20" s="127">
        <v>424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s="35" customFormat="1" ht="12.75" customHeight="1">
      <c r="A21" s="97" t="s">
        <v>163</v>
      </c>
      <c r="B21" s="127">
        <v>1114</v>
      </c>
      <c r="C21" s="127">
        <v>868</v>
      </c>
      <c r="D21" s="127">
        <v>822</v>
      </c>
      <c r="E21" s="95">
        <v>73.78815080789947</v>
      </c>
      <c r="F21" s="95">
        <v>94.70046082949308</v>
      </c>
      <c r="G21" s="127">
        <v>82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s="35" customFormat="1" ht="12.75" customHeight="1">
      <c r="A22" s="128" t="s">
        <v>166</v>
      </c>
      <c r="B22" s="126">
        <v>3229</v>
      </c>
      <c r="C22" s="126">
        <v>2437</v>
      </c>
      <c r="D22" s="126">
        <v>2350</v>
      </c>
      <c r="E22" s="89">
        <v>72.77794982966863</v>
      </c>
      <c r="F22" s="89">
        <v>96.43003693065243</v>
      </c>
      <c r="G22" s="126">
        <v>425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s="35" customFormat="1" ht="12.75" customHeight="1">
      <c r="A23" s="97" t="s">
        <v>162</v>
      </c>
      <c r="B23" s="127">
        <v>3093</v>
      </c>
      <c r="C23" s="127">
        <v>2337</v>
      </c>
      <c r="D23" s="127">
        <v>2256</v>
      </c>
      <c r="E23" s="95">
        <v>72.93889427740058</v>
      </c>
      <c r="F23" s="95">
        <v>96.53401797175867</v>
      </c>
      <c r="G23" s="127">
        <v>357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s="35" customFormat="1" ht="12.75" customHeight="1">
      <c r="A24" s="97" t="s">
        <v>163</v>
      </c>
      <c r="B24" s="127">
        <v>136</v>
      </c>
      <c r="C24" s="127">
        <v>100</v>
      </c>
      <c r="D24" s="127">
        <v>94</v>
      </c>
      <c r="E24" s="95">
        <v>69.11764705882352</v>
      </c>
      <c r="F24" s="95">
        <v>94</v>
      </c>
      <c r="G24" s="127">
        <v>68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s="35" customFormat="1" ht="12.75" customHeight="1">
      <c r="A25" s="128" t="s">
        <v>167</v>
      </c>
      <c r="B25" s="126">
        <v>43048</v>
      </c>
      <c r="C25" s="126">
        <v>31335</v>
      </c>
      <c r="D25" s="126">
        <v>28806</v>
      </c>
      <c r="E25" s="89">
        <v>66.91600074335625</v>
      </c>
      <c r="F25" s="89">
        <v>91.92915270464337</v>
      </c>
      <c r="G25" s="126">
        <v>4046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s="35" customFormat="1" ht="12.75" customHeight="1">
      <c r="A26" s="97" t="s">
        <v>162</v>
      </c>
      <c r="B26" s="127">
        <v>38658</v>
      </c>
      <c r="C26" s="127">
        <v>28518</v>
      </c>
      <c r="D26" s="127">
        <v>27284</v>
      </c>
      <c r="E26" s="95">
        <v>70.57788814734337</v>
      </c>
      <c r="F26" s="95">
        <v>95.67290833859316</v>
      </c>
      <c r="G26" s="127">
        <v>3605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s="35" customFormat="1" ht="12.75" customHeight="1">
      <c r="A27" s="97" t="s">
        <v>163</v>
      </c>
      <c r="B27" s="127">
        <v>4390</v>
      </c>
      <c r="C27" s="127">
        <v>2817</v>
      </c>
      <c r="D27" s="127">
        <v>1522</v>
      </c>
      <c r="E27" s="95">
        <v>34.66970387243736</v>
      </c>
      <c r="F27" s="95">
        <v>54.02910898118566</v>
      </c>
      <c r="G27" s="127">
        <v>441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s="35" customFormat="1" ht="12.75" customHeight="1">
      <c r="A28" s="128" t="s">
        <v>168</v>
      </c>
      <c r="B28" s="126">
        <v>10927</v>
      </c>
      <c r="C28" s="126">
        <v>8033</v>
      </c>
      <c r="D28" s="126">
        <v>7803</v>
      </c>
      <c r="E28" s="89">
        <v>71.41026814313169</v>
      </c>
      <c r="F28" s="89">
        <v>97.13681065604382</v>
      </c>
      <c r="G28" s="126">
        <v>915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s="35" customFormat="1" ht="12.75" customHeight="1">
      <c r="A29" s="97" t="s">
        <v>162</v>
      </c>
      <c r="B29" s="127">
        <v>10620</v>
      </c>
      <c r="C29" s="127">
        <v>7762</v>
      </c>
      <c r="D29" s="127">
        <v>7569</v>
      </c>
      <c r="E29" s="95">
        <v>71.27118644067797</v>
      </c>
      <c r="F29" s="95">
        <v>97.51352744138109</v>
      </c>
      <c r="G29" s="127">
        <v>914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s="35" customFormat="1" ht="12.75" customHeight="1">
      <c r="A30" s="97" t="s">
        <v>163</v>
      </c>
      <c r="B30" s="127">
        <v>307</v>
      </c>
      <c r="C30" s="127">
        <v>271</v>
      </c>
      <c r="D30" s="127">
        <v>234</v>
      </c>
      <c r="E30" s="95">
        <v>76.2214983713355</v>
      </c>
      <c r="F30" s="95">
        <v>86.34686346863468</v>
      </c>
      <c r="G30" s="127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s="35" customFormat="1" ht="12.75" customHeight="1">
      <c r="A31" s="128" t="s">
        <v>169</v>
      </c>
      <c r="B31" s="126">
        <v>8645</v>
      </c>
      <c r="C31" s="130">
        <v>7208</v>
      </c>
      <c r="D31" s="126">
        <v>4509</v>
      </c>
      <c r="E31" s="89">
        <v>52.15731636784269</v>
      </c>
      <c r="F31" s="89">
        <v>62.555493895671475</v>
      </c>
      <c r="G31" s="126">
        <v>651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s="35" customFormat="1" ht="13.5" customHeight="1">
      <c r="A32" s="97" t="s">
        <v>162</v>
      </c>
      <c r="B32" s="127">
        <v>6805</v>
      </c>
      <c r="C32" s="127">
        <v>5397</v>
      </c>
      <c r="D32" s="129">
        <v>4168</v>
      </c>
      <c r="E32" s="95">
        <v>61.249081557678174</v>
      </c>
      <c r="F32" s="95">
        <v>77.22808967945156</v>
      </c>
      <c r="G32" s="127">
        <v>415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s="35" customFormat="1" ht="12.75" customHeight="1">
      <c r="A33" s="97" t="s">
        <v>163</v>
      </c>
      <c r="B33" s="127">
        <v>1840</v>
      </c>
      <c r="C33" s="127">
        <v>1811</v>
      </c>
      <c r="D33" s="127">
        <v>341</v>
      </c>
      <c r="E33" s="95">
        <v>18.532608695652176</v>
      </c>
      <c r="F33" s="95">
        <v>18.82937603533959</v>
      </c>
      <c r="G33" s="127">
        <v>236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s="35" customFormat="1" ht="12.75" customHeight="1">
      <c r="A34" s="128" t="s">
        <v>170</v>
      </c>
      <c r="B34" s="126">
        <v>94171</v>
      </c>
      <c r="C34" s="126">
        <v>74373</v>
      </c>
      <c r="D34" s="126">
        <v>70622</v>
      </c>
      <c r="E34" s="89">
        <v>74.99336313727156</v>
      </c>
      <c r="F34" s="89">
        <v>94.95650303201431</v>
      </c>
      <c r="G34" s="126">
        <v>9043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s="35" customFormat="1" ht="12.75" customHeight="1">
      <c r="A35" s="97" t="s">
        <v>162</v>
      </c>
      <c r="B35" s="127">
        <v>85270</v>
      </c>
      <c r="C35" s="127">
        <v>66948</v>
      </c>
      <c r="D35" s="127">
        <v>64713</v>
      </c>
      <c r="E35" s="95">
        <v>75.89187287439897</v>
      </c>
      <c r="F35" s="95">
        <v>96.6615880982255</v>
      </c>
      <c r="G35" s="127">
        <v>8611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s="35" customFormat="1" ht="12.75" customHeight="1">
      <c r="A36" s="97" t="s">
        <v>163</v>
      </c>
      <c r="B36" s="127">
        <v>8901</v>
      </c>
      <c r="C36" s="127">
        <v>7425</v>
      </c>
      <c r="D36" s="127">
        <v>5909</v>
      </c>
      <c r="E36" s="95">
        <v>66.38579934838782</v>
      </c>
      <c r="F36" s="95">
        <v>79.58249158249158</v>
      </c>
      <c r="G36" s="127">
        <v>432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s="35" customFormat="1" ht="12.75" customHeight="1">
      <c r="A37" s="128" t="s">
        <v>171</v>
      </c>
      <c r="B37" s="126">
        <v>80356</v>
      </c>
      <c r="C37" s="130">
        <v>60378</v>
      </c>
      <c r="D37" s="126">
        <v>58878</v>
      </c>
      <c r="E37" s="89">
        <v>73.27144208273184</v>
      </c>
      <c r="F37" s="89">
        <v>97.51565139620392</v>
      </c>
      <c r="G37" s="126">
        <v>6609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s="35" customFormat="1" ht="12.75" customHeight="1">
      <c r="A38" s="97" t="s">
        <v>162</v>
      </c>
      <c r="B38" s="127">
        <v>71471</v>
      </c>
      <c r="C38" s="127">
        <v>54290</v>
      </c>
      <c r="D38" s="127">
        <v>53459</v>
      </c>
      <c r="E38" s="95">
        <v>74.79816988708707</v>
      </c>
      <c r="F38" s="95">
        <v>98.46933136857616</v>
      </c>
      <c r="G38" s="127">
        <v>5950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s="35" customFormat="1" ht="12.75" customHeight="1">
      <c r="A39" s="97" t="s">
        <v>163</v>
      </c>
      <c r="B39" s="127">
        <v>8885</v>
      </c>
      <c r="C39" s="127">
        <v>6088</v>
      </c>
      <c r="D39" s="127">
        <v>5419</v>
      </c>
      <c r="E39" s="95">
        <v>60.990433314575135</v>
      </c>
      <c r="F39" s="95">
        <v>89.01116951379764</v>
      </c>
      <c r="G39" s="127">
        <v>659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s="35" customFormat="1" ht="12.75" customHeight="1">
      <c r="A40" s="31" t="s">
        <v>172</v>
      </c>
      <c r="B40" s="126">
        <v>76848</v>
      </c>
      <c r="C40" s="126">
        <v>53506</v>
      </c>
      <c r="D40" s="126">
        <v>48732</v>
      </c>
      <c r="E40" s="89">
        <v>63.413491567770144</v>
      </c>
      <c r="F40" s="89">
        <v>91.07763615295481</v>
      </c>
      <c r="G40" s="126">
        <v>6555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s="35" customFormat="1" ht="12.75" customHeight="1">
      <c r="A41" s="97" t="s">
        <v>162</v>
      </c>
      <c r="B41" s="127">
        <v>71672</v>
      </c>
      <c r="C41" s="127">
        <v>49059</v>
      </c>
      <c r="D41" s="127">
        <v>44882</v>
      </c>
      <c r="E41" s="95">
        <v>62.621386315436986</v>
      </c>
      <c r="F41" s="95">
        <v>91.48576204162336</v>
      </c>
      <c r="G41" s="127">
        <v>5120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s="35" customFormat="1" ht="12.75" customHeight="1">
      <c r="A42" s="97" t="s">
        <v>163</v>
      </c>
      <c r="B42" s="127">
        <v>5176</v>
      </c>
      <c r="C42" s="127">
        <v>4447</v>
      </c>
      <c r="D42" s="127">
        <v>3850</v>
      </c>
      <c r="E42" s="95">
        <v>74.38176197836167</v>
      </c>
      <c r="F42" s="95">
        <v>86.57521924893187</v>
      </c>
      <c r="G42" s="127">
        <v>1435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7" ht="12.75" customHeight="1">
      <c r="A43" s="128" t="s">
        <v>173</v>
      </c>
      <c r="B43" s="126">
        <v>71482</v>
      </c>
      <c r="C43" s="126">
        <v>56243</v>
      </c>
      <c r="D43" s="126">
        <v>39381</v>
      </c>
      <c r="E43" s="89">
        <v>55.09219104110126</v>
      </c>
      <c r="F43" s="89">
        <v>70.0193801895347</v>
      </c>
      <c r="G43" s="126">
        <v>4944</v>
      </c>
    </row>
    <row r="44" spans="1:7" ht="12.75" customHeight="1">
      <c r="A44" s="97" t="s">
        <v>162</v>
      </c>
      <c r="B44" s="127">
        <v>66763</v>
      </c>
      <c r="C44" s="127">
        <v>52097</v>
      </c>
      <c r="D44" s="127">
        <v>36731</v>
      </c>
      <c r="E44" s="95">
        <v>55.017000434372335</v>
      </c>
      <c r="F44" s="95">
        <v>70.50501948288769</v>
      </c>
      <c r="G44" s="127">
        <v>4564</v>
      </c>
    </row>
    <row r="45" spans="1:7" ht="12.75" customHeight="1">
      <c r="A45" s="97" t="s">
        <v>163</v>
      </c>
      <c r="B45" s="127">
        <v>4719</v>
      </c>
      <c r="C45" s="127">
        <v>4146</v>
      </c>
      <c r="D45" s="127">
        <v>2650</v>
      </c>
      <c r="E45" s="95">
        <v>56.15596524687434</v>
      </c>
      <c r="F45" s="95">
        <v>63.91702846116739</v>
      </c>
      <c r="G45" s="127">
        <v>380</v>
      </c>
    </row>
    <row r="46" spans="1:7" ht="12.75" customHeight="1">
      <c r="A46" s="128" t="s">
        <v>174</v>
      </c>
      <c r="B46" s="126">
        <v>13890</v>
      </c>
      <c r="C46" s="126">
        <v>9981</v>
      </c>
      <c r="D46" s="126">
        <v>9510</v>
      </c>
      <c r="E46" s="89">
        <v>68.46652267818575</v>
      </c>
      <c r="F46" s="89">
        <v>95.28103396453261</v>
      </c>
      <c r="G46" s="126">
        <v>1683</v>
      </c>
    </row>
    <row r="47" spans="1:7" ht="12.75" customHeight="1">
      <c r="A47" s="97" t="s">
        <v>162</v>
      </c>
      <c r="B47" s="127">
        <v>6910</v>
      </c>
      <c r="C47" s="127">
        <v>5193</v>
      </c>
      <c r="D47" s="127">
        <v>5029</v>
      </c>
      <c r="E47" s="95">
        <v>72.77858176555716</v>
      </c>
      <c r="F47" s="95">
        <v>96.84190256113999</v>
      </c>
      <c r="G47" s="127">
        <v>528</v>
      </c>
    </row>
    <row r="48" spans="1:7" ht="12.75" customHeight="1">
      <c r="A48" s="97" t="s">
        <v>163</v>
      </c>
      <c r="B48" s="127">
        <v>6980</v>
      </c>
      <c r="C48" s="127">
        <v>4788</v>
      </c>
      <c r="D48" s="127">
        <v>4481</v>
      </c>
      <c r="E48" s="95">
        <v>64.19770773638969</v>
      </c>
      <c r="F48" s="95">
        <v>93.58813700918964</v>
      </c>
      <c r="G48" s="127">
        <v>1155</v>
      </c>
    </row>
    <row r="49" spans="1:7" ht="12.75" customHeight="1">
      <c r="A49" s="128" t="s">
        <v>175</v>
      </c>
      <c r="B49" s="126">
        <v>157534</v>
      </c>
      <c r="C49" s="130">
        <v>119699</v>
      </c>
      <c r="D49" s="126">
        <v>117906</v>
      </c>
      <c r="E49" s="89">
        <v>74.844795409245</v>
      </c>
      <c r="F49" s="89">
        <v>98.5020760407355</v>
      </c>
      <c r="G49" s="126">
        <v>12964</v>
      </c>
    </row>
    <row r="50" spans="1:7" ht="12.75" customHeight="1">
      <c r="A50" s="97" t="s">
        <v>162</v>
      </c>
      <c r="B50" s="127">
        <v>153189</v>
      </c>
      <c r="C50" s="127">
        <v>115981</v>
      </c>
      <c r="D50" s="127">
        <v>114710</v>
      </c>
      <c r="E50" s="95">
        <v>74.8813557109192</v>
      </c>
      <c r="F50" s="95">
        <v>98.90413084901837</v>
      </c>
      <c r="G50" s="127">
        <v>12514</v>
      </c>
    </row>
    <row r="51" spans="1:7" ht="12.75" customHeight="1">
      <c r="A51" s="97" t="s">
        <v>163</v>
      </c>
      <c r="B51" s="127">
        <v>4345</v>
      </c>
      <c r="C51" s="127">
        <v>3718</v>
      </c>
      <c r="D51" s="127">
        <v>3196</v>
      </c>
      <c r="E51" s="95">
        <v>73.55581127733026</v>
      </c>
      <c r="F51" s="95">
        <v>85.96019365250135</v>
      </c>
      <c r="G51" s="127">
        <v>450</v>
      </c>
    </row>
    <row r="52" spans="1:7" ht="12.75" customHeight="1">
      <c r="A52" s="128" t="s">
        <v>176</v>
      </c>
      <c r="B52" s="126">
        <v>28718</v>
      </c>
      <c r="C52" s="126">
        <v>21642</v>
      </c>
      <c r="D52" s="126">
        <v>20179</v>
      </c>
      <c r="E52" s="89">
        <v>70.26603523922279</v>
      </c>
      <c r="F52" s="89">
        <v>93.23999630348396</v>
      </c>
      <c r="G52" s="126">
        <v>2242</v>
      </c>
    </row>
    <row r="53" spans="1:7" ht="12.75" customHeight="1">
      <c r="A53" s="97" t="s">
        <v>162</v>
      </c>
      <c r="B53" s="127">
        <v>25357</v>
      </c>
      <c r="C53" s="127">
        <v>18818</v>
      </c>
      <c r="D53" s="127">
        <v>18011</v>
      </c>
      <c r="E53" s="95">
        <v>71.02969594194897</v>
      </c>
      <c r="F53" s="95">
        <v>95.71155276862578</v>
      </c>
      <c r="G53" s="127">
        <v>2045</v>
      </c>
    </row>
    <row r="54" spans="1:7" ht="12.75" customHeight="1">
      <c r="A54" s="97" t="s">
        <v>163</v>
      </c>
      <c r="B54" s="127">
        <v>3361</v>
      </c>
      <c r="C54" s="127">
        <v>2824</v>
      </c>
      <c r="D54" s="127">
        <v>2168</v>
      </c>
      <c r="E54" s="95">
        <v>64.50461172270158</v>
      </c>
      <c r="F54" s="95">
        <v>76.77053824362606</v>
      </c>
      <c r="G54" s="127">
        <v>197</v>
      </c>
    </row>
    <row r="55" spans="1:7" ht="12.75" customHeight="1">
      <c r="A55" s="31" t="s">
        <v>177</v>
      </c>
      <c r="B55" s="126">
        <v>8868</v>
      </c>
      <c r="C55" s="130">
        <v>6401</v>
      </c>
      <c r="D55" s="126">
        <v>5655</v>
      </c>
      <c r="E55" s="89">
        <v>63.768606224627874</v>
      </c>
      <c r="F55" s="89">
        <v>88.34557100453054</v>
      </c>
      <c r="G55" s="126">
        <v>632</v>
      </c>
    </row>
    <row r="56" spans="1:7" ht="12.75" customHeight="1">
      <c r="A56" s="97" t="s">
        <v>162</v>
      </c>
      <c r="B56" s="127">
        <v>7581</v>
      </c>
      <c r="C56" s="127">
        <v>5436</v>
      </c>
      <c r="D56" s="127">
        <v>5002</v>
      </c>
      <c r="E56" s="95">
        <v>65.98074132700171</v>
      </c>
      <c r="F56" s="95">
        <v>92.01618837380427</v>
      </c>
      <c r="G56" s="127">
        <v>589</v>
      </c>
    </row>
    <row r="57" spans="1:7" ht="12.75" customHeight="1">
      <c r="A57" s="131" t="s">
        <v>163</v>
      </c>
      <c r="B57" s="127">
        <v>1287</v>
      </c>
      <c r="C57" s="127">
        <v>965</v>
      </c>
      <c r="D57" s="127">
        <v>653</v>
      </c>
      <c r="E57" s="95">
        <v>50.738150738150736</v>
      </c>
      <c r="F57" s="95">
        <v>67.66839378238342</v>
      </c>
      <c r="G57" s="127">
        <v>43</v>
      </c>
    </row>
    <row r="58" spans="1:7" ht="12.75" customHeight="1">
      <c r="A58" s="128" t="s">
        <v>178</v>
      </c>
      <c r="B58" s="127">
        <v>16430</v>
      </c>
      <c r="C58" s="126">
        <v>12800</v>
      </c>
      <c r="D58" s="126">
        <v>12688</v>
      </c>
      <c r="E58" s="89">
        <v>77.22458916615946</v>
      </c>
      <c r="F58" s="89">
        <v>99.125</v>
      </c>
      <c r="G58" s="126">
        <v>1393</v>
      </c>
    </row>
    <row r="59" spans="1:7" ht="12.75" customHeight="1">
      <c r="A59" s="97" t="s">
        <v>162</v>
      </c>
      <c r="B59" s="127">
        <v>14802</v>
      </c>
      <c r="C59" s="127">
        <v>11501</v>
      </c>
      <c r="D59" s="127">
        <v>11408</v>
      </c>
      <c r="E59" s="95">
        <v>77.07066612619916</v>
      </c>
      <c r="F59" s="95">
        <v>99.19137466307278</v>
      </c>
      <c r="G59" s="127">
        <v>1224</v>
      </c>
    </row>
    <row r="60" spans="1:7" ht="12.75" customHeight="1">
      <c r="A60" s="97" t="s">
        <v>163</v>
      </c>
      <c r="B60" s="127">
        <v>1628</v>
      </c>
      <c r="C60" s="127">
        <v>1299</v>
      </c>
      <c r="D60" s="127">
        <v>1280</v>
      </c>
      <c r="E60" s="95">
        <v>78.62407862407862</v>
      </c>
      <c r="F60" s="95">
        <v>98.5373364126251</v>
      </c>
      <c r="G60" s="127">
        <v>169</v>
      </c>
    </row>
    <row r="61" spans="1:7" ht="12.75" customHeight="1">
      <c r="A61" s="128" t="s">
        <v>179</v>
      </c>
      <c r="B61" s="126">
        <v>14847</v>
      </c>
      <c r="C61" s="126">
        <v>11137</v>
      </c>
      <c r="D61" s="126">
        <v>10199</v>
      </c>
      <c r="E61" s="89">
        <v>68.6940122583687</v>
      </c>
      <c r="F61" s="89">
        <v>91.57762413576367</v>
      </c>
      <c r="G61" s="126">
        <v>1209</v>
      </c>
    </row>
    <row r="62" spans="1:7" ht="12.75" customHeight="1">
      <c r="A62" s="97" t="s">
        <v>162</v>
      </c>
      <c r="B62" s="127">
        <v>13565</v>
      </c>
      <c r="C62" s="127">
        <v>10122</v>
      </c>
      <c r="D62" s="127">
        <v>9455</v>
      </c>
      <c r="E62" s="95">
        <v>69.70143752303723</v>
      </c>
      <c r="F62" s="95">
        <v>93.41039320292433</v>
      </c>
      <c r="G62" s="127">
        <v>1105</v>
      </c>
    </row>
    <row r="63" spans="1:7" ht="12.75" customHeight="1">
      <c r="A63" s="97" t="s">
        <v>163</v>
      </c>
      <c r="B63" s="127">
        <v>1282</v>
      </c>
      <c r="C63" s="127">
        <v>1015</v>
      </c>
      <c r="D63" s="127">
        <v>744</v>
      </c>
      <c r="E63" s="95">
        <v>58.03432137285491</v>
      </c>
      <c r="F63" s="95">
        <v>73.30049261083744</v>
      </c>
      <c r="G63" s="127">
        <v>104</v>
      </c>
    </row>
    <row r="64" spans="1:7" ht="12.75" customHeight="1">
      <c r="A64" s="128" t="s">
        <v>180</v>
      </c>
      <c r="B64" s="126">
        <v>1168</v>
      </c>
      <c r="C64" s="126">
        <v>865</v>
      </c>
      <c r="D64" s="126">
        <v>844</v>
      </c>
      <c r="E64" s="89">
        <v>72.26027397260275</v>
      </c>
      <c r="F64" s="89">
        <v>97.57225433526011</v>
      </c>
      <c r="G64" s="126">
        <v>86</v>
      </c>
    </row>
    <row r="65" spans="1:7" ht="12.75" customHeight="1">
      <c r="A65" s="97" t="s">
        <v>162</v>
      </c>
      <c r="B65" s="127">
        <v>1151</v>
      </c>
      <c r="C65" s="127">
        <v>849</v>
      </c>
      <c r="D65" s="127">
        <v>831</v>
      </c>
      <c r="E65" s="95">
        <v>72.19808861859252</v>
      </c>
      <c r="F65" s="95">
        <v>97.87985865724382</v>
      </c>
      <c r="G65" s="15">
        <v>86</v>
      </c>
    </row>
    <row r="66" spans="1:7" ht="12.75" customHeight="1">
      <c r="A66" s="97" t="s">
        <v>163</v>
      </c>
      <c r="B66" s="127">
        <v>17</v>
      </c>
      <c r="C66" s="127">
        <v>16</v>
      </c>
      <c r="D66" s="129">
        <v>13</v>
      </c>
      <c r="E66" s="95">
        <v>76.47058823529412</v>
      </c>
      <c r="F66" s="95">
        <v>81.25</v>
      </c>
      <c r="G66" s="15">
        <v>0</v>
      </c>
    </row>
    <row r="67" spans="1:7" ht="12.75" customHeight="1">
      <c r="A67" s="128" t="s">
        <v>181</v>
      </c>
      <c r="B67" s="126">
        <v>743</v>
      </c>
      <c r="C67" s="126">
        <v>541</v>
      </c>
      <c r="D67" s="126">
        <v>541</v>
      </c>
      <c r="E67" s="89">
        <v>72.8129205921938</v>
      </c>
      <c r="F67" s="89">
        <v>100</v>
      </c>
      <c r="G67" s="126">
        <v>60</v>
      </c>
    </row>
    <row r="68" spans="1:7" ht="12.75" customHeight="1">
      <c r="A68" s="97" t="s">
        <v>162</v>
      </c>
      <c r="B68" s="127">
        <v>743</v>
      </c>
      <c r="C68" s="127">
        <v>541</v>
      </c>
      <c r="D68" s="127">
        <v>541</v>
      </c>
      <c r="E68" s="95">
        <v>72.8129205921938</v>
      </c>
      <c r="F68" s="95">
        <v>100</v>
      </c>
      <c r="G68" s="127">
        <v>60</v>
      </c>
    </row>
    <row r="69" spans="1:7" ht="12.75" customHeight="1">
      <c r="A69" s="128" t="s">
        <v>182</v>
      </c>
      <c r="B69" s="126">
        <v>338</v>
      </c>
      <c r="C69" s="126">
        <v>250</v>
      </c>
      <c r="D69" s="126">
        <v>242</v>
      </c>
      <c r="E69" s="89">
        <v>71.59763313609467</v>
      </c>
      <c r="F69" s="89">
        <v>96.8</v>
      </c>
      <c r="G69" s="126">
        <v>31</v>
      </c>
    </row>
    <row r="70" spans="1:7" ht="12.75" customHeight="1">
      <c r="A70" s="97" t="s">
        <v>162</v>
      </c>
      <c r="B70" s="127">
        <v>312</v>
      </c>
      <c r="C70" s="127">
        <v>227</v>
      </c>
      <c r="D70" s="127">
        <v>222</v>
      </c>
      <c r="E70" s="95">
        <v>71.15384615384616</v>
      </c>
      <c r="F70" s="95">
        <v>97.79735682819384</v>
      </c>
      <c r="G70" s="127">
        <v>29</v>
      </c>
    </row>
    <row r="71" spans="1:7" ht="12.75" customHeight="1">
      <c r="A71" s="97" t="s">
        <v>163</v>
      </c>
      <c r="B71" s="127">
        <v>26</v>
      </c>
      <c r="C71" s="127">
        <v>23</v>
      </c>
      <c r="D71" s="127">
        <v>20</v>
      </c>
      <c r="E71" s="95">
        <v>76.92307692307693</v>
      </c>
      <c r="F71" s="95">
        <v>86.95652173913044</v>
      </c>
      <c r="G71" s="127">
        <v>2</v>
      </c>
    </row>
    <row r="72" spans="1:7" ht="15" customHeight="1">
      <c r="A72" s="128" t="s">
        <v>183</v>
      </c>
      <c r="B72" s="126">
        <v>6262</v>
      </c>
      <c r="C72" s="126">
        <v>4699</v>
      </c>
      <c r="D72" s="130">
        <v>4598</v>
      </c>
      <c r="E72" s="89">
        <v>73.42702012136697</v>
      </c>
      <c r="F72" s="89">
        <v>97.85060651202383</v>
      </c>
      <c r="G72" s="126">
        <v>601</v>
      </c>
    </row>
    <row r="73" spans="1:7" ht="12.75" customHeight="1">
      <c r="A73" s="97" t="s">
        <v>162</v>
      </c>
      <c r="B73" s="127">
        <v>6185</v>
      </c>
      <c r="C73" s="127">
        <v>4633</v>
      </c>
      <c r="D73" s="127">
        <v>4542</v>
      </c>
      <c r="E73" s="95">
        <v>73.4357316087308</v>
      </c>
      <c r="F73" s="95">
        <v>98.03582991582128</v>
      </c>
      <c r="G73" s="127">
        <v>595</v>
      </c>
    </row>
    <row r="74" spans="1:7" ht="12.75" customHeight="1">
      <c r="A74" s="97" t="s">
        <v>163</v>
      </c>
      <c r="B74" s="127">
        <v>77</v>
      </c>
      <c r="C74" s="127">
        <v>66</v>
      </c>
      <c r="D74" s="127">
        <v>56</v>
      </c>
      <c r="E74" s="95">
        <v>72.72727272727273</v>
      </c>
      <c r="F74" s="95">
        <v>84.84848484848484</v>
      </c>
      <c r="G74" s="127">
        <v>6</v>
      </c>
    </row>
    <row r="75" spans="1:7" ht="12.75" customHeight="1">
      <c r="A75" s="132" t="s">
        <v>184</v>
      </c>
      <c r="B75" s="126">
        <v>77</v>
      </c>
      <c r="C75" s="126">
        <v>56</v>
      </c>
      <c r="D75" s="126">
        <v>50</v>
      </c>
      <c r="E75" s="89">
        <v>64.93506493506493</v>
      </c>
      <c r="F75" s="89">
        <v>89.28571428571429</v>
      </c>
      <c r="G75" s="126">
        <v>6</v>
      </c>
    </row>
    <row r="76" spans="1:7" ht="12.75" customHeight="1">
      <c r="A76" s="97" t="s">
        <v>162</v>
      </c>
      <c r="B76" s="127">
        <v>75</v>
      </c>
      <c r="C76" s="127">
        <v>54</v>
      </c>
      <c r="D76" s="127">
        <v>48</v>
      </c>
      <c r="E76" s="95">
        <v>64</v>
      </c>
      <c r="F76" s="95">
        <v>88.88888888888889</v>
      </c>
      <c r="G76" s="127">
        <v>6</v>
      </c>
    </row>
    <row r="77" spans="1:7" ht="12.75" customHeight="1">
      <c r="A77" s="97" t="s">
        <v>163</v>
      </c>
      <c r="B77" s="127">
        <v>2</v>
      </c>
      <c r="C77" s="127">
        <v>2</v>
      </c>
      <c r="D77" s="127">
        <v>2</v>
      </c>
      <c r="E77" s="95">
        <v>100</v>
      </c>
      <c r="F77" s="95">
        <v>100</v>
      </c>
      <c r="G77" s="127">
        <v>0</v>
      </c>
    </row>
    <row r="78" spans="1:7" ht="12.75" customHeight="1">
      <c r="A78" s="31" t="s">
        <v>185</v>
      </c>
      <c r="B78" s="126">
        <v>52</v>
      </c>
      <c r="C78" s="126">
        <v>38</v>
      </c>
      <c r="D78" s="126">
        <v>35</v>
      </c>
      <c r="E78" s="89">
        <v>67.3076923076923</v>
      </c>
      <c r="F78" s="89">
        <v>92.10526315789474</v>
      </c>
      <c r="G78" s="126">
        <v>5</v>
      </c>
    </row>
    <row r="79" spans="1:7" ht="12.75" customHeight="1">
      <c r="A79" s="97" t="s">
        <v>162</v>
      </c>
      <c r="B79" s="127">
        <v>52</v>
      </c>
      <c r="C79" s="127">
        <v>38</v>
      </c>
      <c r="D79" s="127">
        <v>35</v>
      </c>
      <c r="E79" s="95">
        <v>67.3076923076923</v>
      </c>
      <c r="F79" s="95">
        <v>92.10526315789474</v>
      </c>
      <c r="G79" s="127">
        <v>5</v>
      </c>
    </row>
    <row r="80" spans="1:7" ht="12.75" customHeight="1">
      <c r="A80" s="31" t="s">
        <v>186</v>
      </c>
      <c r="B80" s="126">
        <v>784</v>
      </c>
      <c r="C80" s="126">
        <v>596</v>
      </c>
      <c r="D80" s="126">
        <v>596</v>
      </c>
      <c r="E80" s="89">
        <v>76.0204081632653</v>
      </c>
      <c r="F80" s="89">
        <v>100</v>
      </c>
      <c r="G80" s="126">
        <v>151</v>
      </c>
    </row>
    <row r="81" spans="1:7" ht="12.75" customHeight="1">
      <c r="A81" s="97" t="s">
        <v>162</v>
      </c>
      <c r="B81" s="127">
        <v>784</v>
      </c>
      <c r="C81" s="127">
        <v>596</v>
      </c>
      <c r="D81" s="127">
        <v>596</v>
      </c>
      <c r="E81" s="95">
        <v>76.0204081632653</v>
      </c>
      <c r="F81" s="95">
        <v>100</v>
      </c>
      <c r="G81" s="127">
        <v>84</v>
      </c>
    </row>
    <row r="82" spans="1:7" ht="12.75" customHeight="1">
      <c r="A82" s="128" t="s">
        <v>187</v>
      </c>
      <c r="B82" s="126">
        <v>6783</v>
      </c>
      <c r="C82" s="126">
        <v>5108</v>
      </c>
      <c r="D82" s="126">
        <v>5107</v>
      </c>
      <c r="E82" s="89">
        <v>75.29116909921864</v>
      </c>
      <c r="F82" s="89">
        <v>99.9804228660924</v>
      </c>
      <c r="G82" s="126">
        <v>1126</v>
      </c>
    </row>
    <row r="83" spans="1:7" ht="12.75" customHeight="1">
      <c r="A83" s="97" t="s">
        <v>162</v>
      </c>
      <c r="B83" s="127">
        <v>6576</v>
      </c>
      <c r="C83" s="127">
        <v>4926</v>
      </c>
      <c r="D83" s="127">
        <v>4925</v>
      </c>
      <c r="E83" s="95">
        <v>74.89355231143551</v>
      </c>
      <c r="F83" s="95">
        <v>99.97969955339018</v>
      </c>
      <c r="G83" s="127">
        <v>552</v>
      </c>
    </row>
    <row r="84" spans="1:7" ht="12.75" customHeight="1">
      <c r="A84" s="97" t="s">
        <v>163</v>
      </c>
      <c r="B84" s="127">
        <v>207</v>
      </c>
      <c r="C84" s="127">
        <v>182</v>
      </c>
      <c r="D84" s="127">
        <v>182</v>
      </c>
      <c r="E84" s="95">
        <v>87.92270531400966</v>
      </c>
      <c r="F84" s="95">
        <v>100</v>
      </c>
      <c r="G84" s="127">
        <v>3</v>
      </c>
    </row>
    <row r="85" spans="1:7" ht="12.75" customHeight="1">
      <c r="A85" s="31" t="s">
        <v>188</v>
      </c>
      <c r="B85" s="126">
        <v>97</v>
      </c>
      <c r="C85" s="126">
        <v>74</v>
      </c>
      <c r="D85" s="126">
        <v>74</v>
      </c>
      <c r="E85" s="89">
        <v>76.28865979381443</v>
      </c>
      <c r="F85" s="89">
        <v>100</v>
      </c>
      <c r="G85" s="126">
        <v>7</v>
      </c>
    </row>
    <row r="86" spans="1:7" ht="12.75" customHeight="1">
      <c r="A86" s="97" t="s">
        <v>162</v>
      </c>
      <c r="B86" s="127">
        <v>97</v>
      </c>
      <c r="C86" s="127">
        <v>74</v>
      </c>
      <c r="D86" s="127">
        <v>74</v>
      </c>
      <c r="E86" s="95">
        <v>76.28865979381443</v>
      </c>
      <c r="F86" s="95">
        <v>100</v>
      </c>
      <c r="G86" s="127">
        <v>7</v>
      </c>
    </row>
    <row r="87" spans="1:7" ht="38.25" customHeight="1">
      <c r="A87" s="103" t="s">
        <v>189</v>
      </c>
      <c r="B87" s="126">
        <v>2266</v>
      </c>
      <c r="C87" s="126">
        <v>1618</v>
      </c>
      <c r="D87" s="126">
        <v>988</v>
      </c>
      <c r="E87" s="89">
        <v>43.60105913503972</v>
      </c>
      <c r="F87" s="89">
        <v>61.06304079110012</v>
      </c>
      <c r="G87" s="126">
        <v>281</v>
      </c>
    </row>
    <row r="88" spans="1:7" ht="12.75" customHeight="1">
      <c r="A88" s="97" t="s">
        <v>162</v>
      </c>
      <c r="B88" s="127">
        <v>2262</v>
      </c>
      <c r="C88" s="127">
        <v>1614</v>
      </c>
      <c r="D88" s="127">
        <v>984</v>
      </c>
      <c r="E88" s="95">
        <v>43.50132625994695</v>
      </c>
      <c r="F88" s="95">
        <v>60.966542750929364</v>
      </c>
      <c r="G88" s="127">
        <v>162</v>
      </c>
    </row>
    <row r="89" spans="1:7" ht="12.75" customHeight="1">
      <c r="A89" s="97" t="s">
        <v>163</v>
      </c>
      <c r="B89" s="127">
        <v>4</v>
      </c>
      <c r="C89" s="127">
        <v>4</v>
      </c>
      <c r="D89" s="127">
        <v>4</v>
      </c>
      <c r="E89" s="95">
        <v>100</v>
      </c>
      <c r="F89" s="95">
        <v>100</v>
      </c>
      <c r="G89" s="127">
        <v>0</v>
      </c>
    </row>
    <row r="90" spans="1:7" ht="40.5" customHeight="1">
      <c r="A90" s="103" t="s">
        <v>190</v>
      </c>
      <c r="B90" s="126">
        <v>2791</v>
      </c>
      <c r="C90" s="126">
        <v>2218</v>
      </c>
      <c r="D90" s="126">
        <v>767</v>
      </c>
      <c r="E90" s="89">
        <v>27.48118953780007</v>
      </c>
      <c r="F90" s="89">
        <v>34.58070333633904</v>
      </c>
      <c r="G90" s="126">
        <v>132</v>
      </c>
    </row>
    <row r="91" spans="1:7" ht="12.75" customHeight="1">
      <c r="A91" s="97" t="s">
        <v>162</v>
      </c>
      <c r="B91" s="127">
        <v>2765</v>
      </c>
      <c r="C91" s="127">
        <v>2196</v>
      </c>
      <c r="D91" s="127">
        <v>755</v>
      </c>
      <c r="E91" s="95">
        <v>27.305605786618447</v>
      </c>
      <c r="F91" s="95">
        <v>34.380692167577415</v>
      </c>
      <c r="G91" s="127">
        <v>80</v>
      </c>
    </row>
    <row r="92" spans="1:7" ht="12.75" customHeight="1">
      <c r="A92" s="97" t="s">
        <v>163</v>
      </c>
      <c r="B92" s="127">
        <v>26</v>
      </c>
      <c r="C92" s="127">
        <v>22</v>
      </c>
      <c r="D92" s="127">
        <v>12</v>
      </c>
      <c r="E92" s="95">
        <v>46.15384615384615</v>
      </c>
      <c r="F92" s="95">
        <v>54.54545454545454</v>
      </c>
      <c r="G92" s="127">
        <v>1</v>
      </c>
    </row>
    <row r="93" spans="1:7" ht="12.75" customHeight="1">
      <c r="A93" s="31" t="s">
        <v>191</v>
      </c>
      <c r="B93" s="126">
        <v>94494</v>
      </c>
      <c r="C93" s="126">
        <v>75126</v>
      </c>
      <c r="D93" s="126">
        <v>72924</v>
      </c>
      <c r="E93" s="89">
        <v>77.17315385103815</v>
      </c>
      <c r="F93" s="89">
        <v>97.06892420733169</v>
      </c>
      <c r="G93" s="126">
        <v>6979</v>
      </c>
    </row>
    <row r="94" spans="1:7" ht="12.75" customHeight="1">
      <c r="A94" s="97" t="s">
        <v>162</v>
      </c>
      <c r="B94" s="127">
        <v>83729</v>
      </c>
      <c r="C94" s="127">
        <v>66623</v>
      </c>
      <c r="D94" s="127">
        <v>66623</v>
      </c>
      <c r="E94" s="95">
        <v>79.56980257736268</v>
      </c>
      <c r="F94" s="95">
        <v>100</v>
      </c>
      <c r="G94" s="127">
        <v>5769</v>
      </c>
    </row>
    <row r="95" spans="1:7" ht="12.75" customHeight="1">
      <c r="A95" s="97" t="s">
        <v>163</v>
      </c>
      <c r="B95" s="127">
        <v>10765</v>
      </c>
      <c r="C95" s="127">
        <v>8503</v>
      </c>
      <c r="D95" s="127">
        <v>6301</v>
      </c>
      <c r="E95" s="95">
        <v>58.53228053878309</v>
      </c>
      <c r="F95" s="95">
        <v>74.1032576737622</v>
      </c>
      <c r="G95" s="127">
        <v>1210</v>
      </c>
    </row>
    <row r="96" spans="1:7" ht="12.75" customHeight="1">
      <c r="A96" s="31" t="s">
        <v>192</v>
      </c>
      <c r="B96" s="126">
        <v>7463</v>
      </c>
      <c r="C96" s="126">
        <v>5707</v>
      </c>
      <c r="D96" s="126">
        <v>5379</v>
      </c>
      <c r="E96" s="89">
        <v>72.07557282594131</v>
      </c>
      <c r="F96" s="89">
        <v>94.25267215700018</v>
      </c>
      <c r="G96" s="126">
        <v>596</v>
      </c>
    </row>
    <row r="97" spans="1:7" ht="12.75" customHeight="1">
      <c r="A97" s="22" t="s">
        <v>162</v>
      </c>
      <c r="B97" s="127">
        <v>7463</v>
      </c>
      <c r="C97" s="127">
        <v>5707</v>
      </c>
      <c r="D97" s="127">
        <v>5379</v>
      </c>
      <c r="E97" s="95">
        <v>72.07557282594131</v>
      </c>
      <c r="F97" s="95">
        <v>94.25267215700018</v>
      </c>
      <c r="G97" s="127">
        <v>596</v>
      </c>
    </row>
    <row r="98" spans="1:6" ht="12" customHeight="1">
      <c r="A98" s="133"/>
      <c r="B98" s="134"/>
      <c r="C98" s="134"/>
      <c r="D98" s="134"/>
      <c r="E98" s="135"/>
      <c r="F98" s="135"/>
    </row>
    <row r="99" spans="1:6" ht="12" customHeight="1">
      <c r="A99" s="3"/>
      <c r="B99" s="68"/>
      <c r="C99" s="67"/>
      <c r="D99" s="136"/>
      <c r="E99" s="137"/>
      <c r="F99" s="138"/>
    </row>
    <row r="100" spans="5:6" ht="12" customHeight="1">
      <c r="E100" s="140"/>
      <c r="F100" s="140"/>
    </row>
    <row r="101" spans="2:7" ht="12" customHeight="1">
      <c r="B101" s="3"/>
      <c r="C101" s="68"/>
      <c r="D101" s="67"/>
      <c r="E101" s="136"/>
      <c r="F101" s="136"/>
      <c r="G101" s="141"/>
    </row>
    <row r="102" spans="1:6" ht="12" customHeight="1">
      <c r="A102" s="1" t="s">
        <v>193</v>
      </c>
      <c r="B102" s="63"/>
      <c r="C102" s="75"/>
      <c r="D102" s="64"/>
      <c r="F102" s="136"/>
    </row>
    <row r="103" ht="12" customHeight="1">
      <c r="F103" s="136"/>
    </row>
    <row r="104" spans="3:6" ht="12" customHeight="1">
      <c r="C104" s="64"/>
      <c r="D104" s="64"/>
      <c r="E104" s="109"/>
      <c r="F104" s="136"/>
    </row>
    <row r="105" ht="12.75">
      <c r="F105" s="136"/>
    </row>
    <row r="142" ht="12.75">
      <c r="A142" s="1" t="s">
        <v>74</v>
      </c>
    </row>
    <row r="143" ht="12.75">
      <c r="A143" s="1" t="s">
        <v>194</v>
      </c>
    </row>
  </sheetData>
  <mergeCells count="3">
    <mergeCell ref="A9:F9"/>
    <mergeCell ref="A5:F5"/>
    <mergeCell ref="A6:F6"/>
  </mergeCells>
  <printOptions/>
  <pageMargins left="0.75" right="0.35" top="0.9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C1">
      <selection activeCell="C8" sqref="C8"/>
    </sheetView>
  </sheetViews>
  <sheetFormatPr defaultColWidth="9.140625" defaultRowHeight="12.75"/>
  <cols>
    <col min="1" max="1" width="8.421875" style="69" hidden="1" customWidth="1"/>
    <col min="2" max="2" width="10.00390625" style="1" hidden="1" customWidth="1"/>
    <col min="3" max="3" width="34.7109375" style="1" customWidth="1"/>
    <col min="4" max="5" width="12.28125" style="1" customWidth="1"/>
    <col min="6" max="6" width="8.7109375" style="1" customWidth="1"/>
    <col min="7" max="7" width="8.140625" style="1" customWidth="1"/>
    <col min="8" max="8" width="9.140625" style="1" customWidth="1"/>
    <col min="9" max="9" width="10.00390625" style="1" customWidth="1"/>
    <col min="10" max="16384" width="7.8515625" style="1" customWidth="1"/>
  </cols>
  <sheetData>
    <row r="1" spans="2:9" ht="12.75">
      <c r="B1" s="1" t="s">
        <v>195</v>
      </c>
      <c r="C1" s="35"/>
      <c r="D1" s="35"/>
      <c r="E1" s="35"/>
      <c r="F1" s="35"/>
      <c r="G1" s="35"/>
      <c r="H1" s="35"/>
      <c r="I1" s="35" t="s">
        <v>195</v>
      </c>
    </row>
    <row r="2" spans="3:9" ht="16.5" customHeight="1">
      <c r="C2" s="142" t="s">
        <v>1</v>
      </c>
      <c r="D2" s="142"/>
      <c r="E2" s="142"/>
      <c r="F2" s="142"/>
      <c r="G2" s="142"/>
      <c r="H2" s="142"/>
      <c r="I2" s="35"/>
    </row>
    <row r="3" spans="3:9" ht="4.5" customHeight="1" hidden="1">
      <c r="C3" s="143"/>
      <c r="D3" s="35"/>
      <c r="E3" s="35"/>
      <c r="F3" s="35"/>
      <c r="G3" s="35"/>
      <c r="H3" s="35"/>
      <c r="I3" s="35"/>
    </row>
    <row r="4" spans="3:9" ht="12" customHeight="1">
      <c r="C4" s="143"/>
      <c r="D4" s="35"/>
      <c r="E4" s="35"/>
      <c r="F4" s="35"/>
      <c r="G4" s="35"/>
      <c r="H4" s="35"/>
      <c r="I4" s="35"/>
    </row>
    <row r="5" spans="3:9" ht="15.75">
      <c r="C5" s="144" t="s">
        <v>196</v>
      </c>
      <c r="D5" s="145"/>
      <c r="E5" s="145"/>
      <c r="F5" s="145"/>
      <c r="G5" s="142"/>
      <c r="H5" s="142"/>
      <c r="I5" s="35"/>
    </row>
    <row r="6" spans="3:9" ht="15.75">
      <c r="C6" s="144" t="s">
        <v>197</v>
      </c>
      <c r="D6" s="145"/>
      <c r="E6" s="145"/>
      <c r="F6" s="145"/>
      <c r="G6" s="142"/>
      <c r="H6" s="142"/>
      <c r="I6" s="35"/>
    </row>
    <row r="7" spans="3:9" ht="15.75" customHeight="1">
      <c r="C7" s="77" t="s">
        <v>198</v>
      </c>
      <c r="D7" s="145"/>
      <c r="E7" s="145"/>
      <c r="F7" s="145"/>
      <c r="G7" s="142"/>
      <c r="H7" s="142"/>
      <c r="I7" s="35"/>
    </row>
    <row r="8" spans="1:9" s="78" customFormat="1" ht="23.25" customHeight="1">
      <c r="A8" s="69"/>
      <c r="B8" s="1" t="s">
        <v>3</v>
      </c>
      <c r="C8" s="35"/>
      <c r="D8" s="35"/>
      <c r="E8" s="35"/>
      <c r="F8" s="35"/>
      <c r="G8" s="35"/>
      <c r="H8" s="35"/>
      <c r="I8" s="35" t="s">
        <v>3</v>
      </c>
    </row>
    <row r="9" spans="1:9" s="35" customFormat="1" ht="92.25" customHeight="1">
      <c r="A9" s="80" t="s">
        <v>201</v>
      </c>
      <c r="B9" s="80" t="s">
        <v>202</v>
      </c>
      <c r="C9" s="80" t="s">
        <v>4</v>
      </c>
      <c r="D9" s="80" t="s">
        <v>5</v>
      </c>
      <c r="E9" s="80" t="s">
        <v>199</v>
      </c>
      <c r="F9" s="80" t="s">
        <v>6</v>
      </c>
      <c r="G9" s="80" t="s">
        <v>200</v>
      </c>
      <c r="H9" s="80" t="s">
        <v>203</v>
      </c>
      <c r="I9" s="80" t="s">
        <v>202</v>
      </c>
    </row>
    <row r="10" spans="1:9" s="35" customFormat="1" ht="12.75" customHeight="1">
      <c r="A10" s="80">
        <v>6</v>
      </c>
      <c r="B10" s="80">
        <v>7</v>
      </c>
      <c r="C10" s="79">
        <v>1</v>
      </c>
      <c r="D10" s="79">
        <v>2</v>
      </c>
      <c r="E10" s="79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35" customFormat="1" ht="18" customHeight="1">
      <c r="A11" s="148" t="str">
        <f>IF(ISERROR(#REF!/#REF!)," ",(#REF!/#REF!))</f>
        <v> </v>
      </c>
      <c r="B11" s="146"/>
      <c r="C11" s="31" t="s">
        <v>204</v>
      </c>
      <c r="D11" s="149">
        <v>737531</v>
      </c>
      <c r="E11" s="149"/>
      <c r="F11" s="149">
        <v>497445</v>
      </c>
      <c r="G11" s="89">
        <v>65.5</v>
      </c>
      <c r="H11" s="123" t="s">
        <v>19</v>
      </c>
      <c r="I11" s="99">
        <v>54756</v>
      </c>
    </row>
    <row r="12" spans="1:9" s="35" customFormat="1" ht="12.75" customHeight="1">
      <c r="A12" s="150" t="e">
        <f>IF(ISERROR(#REF!/#REF!)," ",(#REF!/#REF!))*100</f>
        <v>#VALUE!</v>
      </c>
      <c r="B12" s="151">
        <f>SUM(B13:B16)</f>
        <v>0</v>
      </c>
      <c r="C12" s="22" t="s">
        <v>205</v>
      </c>
      <c r="D12" s="152">
        <v>759894</v>
      </c>
      <c r="E12" s="98">
        <v>577610</v>
      </c>
      <c r="F12" s="153">
        <v>548924</v>
      </c>
      <c r="G12" s="95">
        <v>72.2</v>
      </c>
      <c r="H12" s="95">
        <v>95</v>
      </c>
      <c r="I12" s="99">
        <v>96505</v>
      </c>
    </row>
    <row r="13" spans="1:9" s="35" customFormat="1" ht="12.75" customHeight="1">
      <c r="A13" s="150" t="e">
        <f>IF(ISERROR(#REF!/#REF!)," ",(#REF!/#REF!))*100</f>
        <v>#VALUE!</v>
      </c>
      <c r="B13" s="154"/>
      <c r="C13" s="22" t="s">
        <v>206</v>
      </c>
      <c r="D13" s="155">
        <v>667558</v>
      </c>
      <c r="E13" s="155">
        <v>504342</v>
      </c>
      <c r="F13" s="155">
        <v>504342</v>
      </c>
      <c r="G13" s="95">
        <v>75.6</v>
      </c>
      <c r="H13" s="95">
        <v>100</v>
      </c>
      <c r="I13" s="99">
        <v>54450</v>
      </c>
    </row>
    <row r="14" spans="1:9" s="35" customFormat="1" ht="12.75" customHeight="1">
      <c r="A14" s="156"/>
      <c r="B14" s="154"/>
      <c r="C14" s="22" t="s">
        <v>207</v>
      </c>
      <c r="D14" s="155">
        <v>1433</v>
      </c>
      <c r="E14" s="155">
        <v>706</v>
      </c>
      <c r="F14" s="152">
        <v>184</v>
      </c>
      <c r="G14" s="95"/>
      <c r="H14" s="95"/>
      <c r="I14" s="99">
        <v>184</v>
      </c>
    </row>
    <row r="15" spans="1:9" s="35" customFormat="1" ht="24" customHeight="1">
      <c r="A15" s="157" t="e">
        <f>IF(ISERROR(#REF!/#REF!)," ",(#REF!/#REF!))*100</f>
        <v>#VALUE!</v>
      </c>
      <c r="B15" s="154"/>
      <c r="C15" s="22" t="s">
        <v>208</v>
      </c>
      <c r="D15" s="155">
        <v>59260</v>
      </c>
      <c r="E15" s="155">
        <v>45275</v>
      </c>
      <c r="F15" s="155">
        <v>41236</v>
      </c>
      <c r="G15" s="95">
        <v>69.6</v>
      </c>
      <c r="H15" s="95">
        <v>91.1</v>
      </c>
      <c r="I15" s="99">
        <v>41236</v>
      </c>
    </row>
    <row r="16" spans="1:9" s="35" customFormat="1" ht="12.75" customHeight="1">
      <c r="A16" s="157" t="e">
        <f>IF(ISERROR(#REF!/#REF!)," ",(#REF!/#REF!))*100</f>
        <v>#VALUE!</v>
      </c>
      <c r="B16" s="158"/>
      <c r="C16" s="22" t="s">
        <v>209</v>
      </c>
      <c r="D16" s="155">
        <v>31643</v>
      </c>
      <c r="E16" s="155">
        <v>27286</v>
      </c>
      <c r="F16" s="155">
        <v>3162</v>
      </c>
      <c r="G16" s="95">
        <v>10</v>
      </c>
      <c r="H16" s="95">
        <v>11.6</v>
      </c>
      <c r="I16" s="99">
        <v>635</v>
      </c>
    </row>
    <row r="17" spans="1:9" s="35" customFormat="1" ht="18" customHeight="1">
      <c r="A17" s="147" t="e">
        <f>IF(ISERROR(#REF!/#REF!)," ",(#REF!/#REF!))*100</f>
        <v>#VALUE!</v>
      </c>
      <c r="B17" s="158"/>
      <c r="C17" s="31" t="s">
        <v>210</v>
      </c>
      <c r="D17" s="159">
        <v>759847</v>
      </c>
      <c r="E17" s="159">
        <v>577637</v>
      </c>
      <c r="F17" s="42">
        <v>534612</v>
      </c>
      <c r="G17" s="95">
        <v>70.4</v>
      </c>
      <c r="H17" s="95">
        <v>92.6</v>
      </c>
      <c r="I17" s="99">
        <v>63157</v>
      </c>
    </row>
    <row r="18" spans="1:9" s="35" customFormat="1" ht="18" customHeight="1">
      <c r="A18" s="147" t="e">
        <f>IF(ISERROR(#REF!/#REF!)," ",(#REF!/#REF!))*100</f>
        <v>#VALUE!</v>
      </c>
      <c r="B18" s="158"/>
      <c r="C18" s="88" t="s">
        <v>211</v>
      </c>
      <c r="D18" s="149">
        <v>694318</v>
      </c>
      <c r="E18" s="149">
        <v>526182</v>
      </c>
      <c r="F18" s="126">
        <v>494606</v>
      </c>
      <c r="G18" s="95">
        <v>71.2</v>
      </c>
      <c r="H18" s="95">
        <v>94</v>
      </c>
      <c r="I18" s="99">
        <v>56076</v>
      </c>
    </row>
    <row r="19" spans="1:9" s="35" customFormat="1" ht="18" customHeight="1">
      <c r="A19" s="147" t="e">
        <f>IF(ISERROR(#REF!/#REF!)," ",(#REF!/#REF!))*100</f>
        <v>#VALUE!</v>
      </c>
      <c r="B19" s="158"/>
      <c r="C19" s="91" t="s">
        <v>212</v>
      </c>
      <c r="D19" s="149">
        <v>354645</v>
      </c>
      <c r="E19" s="149">
        <v>260502</v>
      </c>
      <c r="F19" s="11">
        <v>246304</v>
      </c>
      <c r="G19" s="95">
        <v>69.5</v>
      </c>
      <c r="H19" s="95">
        <v>94.5</v>
      </c>
      <c r="I19" s="99">
        <v>28478</v>
      </c>
    </row>
    <row r="20" spans="1:9" s="35" customFormat="1" ht="12.75" customHeight="1">
      <c r="A20" s="157" t="e">
        <f>IF(ISERROR(#REF!/#REF!)," ",(#REF!/#REF!))*100</f>
        <v>#VALUE!</v>
      </c>
      <c r="B20" s="154"/>
      <c r="C20" s="15" t="s">
        <v>213</v>
      </c>
      <c r="D20" s="155">
        <v>165669</v>
      </c>
      <c r="E20" s="149">
        <v>119966</v>
      </c>
      <c r="F20" s="155">
        <v>116813</v>
      </c>
      <c r="G20" s="95">
        <v>70.5</v>
      </c>
      <c r="H20" s="95">
        <v>97.4</v>
      </c>
      <c r="I20" s="99">
        <v>12566</v>
      </c>
    </row>
    <row r="21" spans="1:9" s="35" customFormat="1" ht="24.75" customHeight="1">
      <c r="A21" s="164" t="s">
        <v>84</v>
      </c>
      <c r="B21" s="154"/>
      <c r="C21" s="22" t="s">
        <v>214</v>
      </c>
      <c r="D21" s="165" t="s">
        <v>84</v>
      </c>
      <c r="E21" s="165" t="s">
        <v>84</v>
      </c>
      <c r="F21" s="155">
        <v>30962</v>
      </c>
      <c r="G21" s="166" t="s">
        <v>84</v>
      </c>
      <c r="H21" s="167" t="s">
        <v>84</v>
      </c>
      <c r="I21" s="99">
        <v>3288</v>
      </c>
    </row>
    <row r="22" spans="1:9" s="35" customFormat="1" ht="12.75" customHeight="1">
      <c r="A22" s="164" t="s">
        <v>84</v>
      </c>
      <c r="B22" s="154"/>
      <c r="C22" s="22" t="s">
        <v>215</v>
      </c>
      <c r="D22" s="165" t="s">
        <v>84</v>
      </c>
      <c r="E22" s="168">
        <v>140535</v>
      </c>
      <c r="F22" s="155">
        <v>98529</v>
      </c>
      <c r="G22" s="166" t="s">
        <v>84</v>
      </c>
      <c r="H22" s="167" t="s">
        <v>84</v>
      </c>
      <c r="I22" s="99">
        <v>12624</v>
      </c>
    </row>
    <row r="23" spans="1:9" s="35" customFormat="1" ht="29.25" customHeight="1">
      <c r="A23" s="147" t="e">
        <f>IF(ISERROR(#REF!/#REF!)," ",(#REF!/#REF!))*100</f>
        <v>#VALUE!</v>
      </c>
      <c r="B23" s="154"/>
      <c r="C23" s="31" t="s">
        <v>216</v>
      </c>
      <c r="D23" s="169">
        <v>39335</v>
      </c>
      <c r="E23" s="169">
        <v>30936</v>
      </c>
      <c r="F23" s="11">
        <v>30706</v>
      </c>
      <c r="G23" s="89">
        <v>78.1</v>
      </c>
      <c r="H23" s="89">
        <v>99.3</v>
      </c>
      <c r="I23" s="99">
        <v>4711</v>
      </c>
    </row>
    <row r="24" spans="1:9" s="35" customFormat="1" ht="27" customHeight="1">
      <c r="A24" s="164" t="s">
        <v>84</v>
      </c>
      <c r="B24" s="154"/>
      <c r="C24" s="22" t="s">
        <v>217</v>
      </c>
      <c r="D24" s="165" t="s">
        <v>84</v>
      </c>
      <c r="E24" s="165" t="s">
        <v>84</v>
      </c>
      <c r="F24" s="155">
        <v>13412</v>
      </c>
      <c r="G24" s="166" t="s">
        <v>84</v>
      </c>
      <c r="H24" s="167" t="s">
        <v>84</v>
      </c>
      <c r="I24" s="99">
        <v>2992</v>
      </c>
    </row>
    <row r="25" spans="1:9" s="35" customFormat="1" ht="25.5" customHeight="1">
      <c r="A25" s="164" t="s">
        <v>84</v>
      </c>
      <c r="B25" s="154"/>
      <c r="C25" s="22" t="s">
        <v>218</v>
      </c>
      <c r="D25" s="165" t="s">
        <v>84</v>
      </c>
      <c r="E25" s="165" t="s">
        <v>84</v>
      </c>
      <c r="F25" s="155">
        <v>16940</v>
      </c>
      <c r="G25" s="166" t="s">
        <v>84</v>
      </c>
      <c r="H25" s="167" t="s">
        <v>84</v>
      </c>
      <c r="I25" s="99">
        <v>1719</v>
      </c>
    </row>
    <row r="26" spans="1:9" s="35" customFormat="1" ht="27" customHeight="1">
      <c r="A26" s="164" t="s">
        <v>84</v>
      </c>
      <c r="B26" s="154"/>
      <c r="C26" s="22" t="s">
        <v>219</v>
      </c>
      <c r="D26" s="165" t="s">
        <v>84</v>
      </c>
      <c r="E26" s="165" t="s">
        <v>84</v>
      </c>
      <c r="F26" s="155">
        <v>354</v>
      </c>
      <c r="G26" s="166" t="s">
        <v>84</v>
      </c>
      <c r="H26" s="167" t="s">
        <v>84</v>
      </c>
      <c r="I26" s="99">
        <v>0</v>
      </c>
    </row>
    <row r="27" spans="1:9" s="35" customFormat="1" ht="15.75" customHeight="1">
      <c r="A27" s="147" t="e">
        <f>IF(ISERROR(#REF!/#REF!)," ",(#REF!/#REF!))*100</f>
        <v>#VALUE!</v>
      </c>
      <c r="B27" s="154"/>
      <c r="C27" s="128" t="s">
        <v>220</v>
      </c>
      <c r="D27" s="169">
        <v>300338</v>
      </c>
      <c r="E27" s="169">
        <v>234744</v>
      </c>
      <c r="F27" s="169">
        <v>217595</v>
      </c>
      <c r="G27" s="89">
        <v>72.5</v>
      </c>
      <c r="H27" s="89">
        <v>92.7</v>
      </c>
      <c r="I27" s="99">
        <v>22887</v>
      </c>
    </row>
    <row r="28" spans="1:9" s="35" customFormat="1" ht="13.5" customHeight="1">
      <c r="A28" s="164" t="s">
        <v>84</v>
      </c>
      <c r="B28" s="154"/>
      <c r="C28" s="15" t="s">
        <v>221</v>
      </c>
      <c r="D28" s="165" t="s">
        <v>84</v>
      </c>
      <c r="E28" s="165" t="s">
        <v>84</v>
      </c>
      <c r="F28" s="170">
        <v>15873</v>
      </c>
      <c r="G28" s="166" t="s">
        <v>84</v>
      </c>
      <c r="H28" s="167" t="s">
        <v>84</v>
      </c>
      <c r="I28" s="99">
        <v>1930</v>
      </c>
    </row>
    <row r="29" spans="1:9" s="35" customFormat="1" ht="13.5" customHeight="1">
      <c r="A29" s="164" t="s">
        <v>84</v>
      </c>
      <c r="B29" s="154"/>
      <c r="C29" s="22" t="s">
        <v>222</v>
      </c>
      <c r="D29" s="165" t="s">
        <v>84</v>
      </c>
      <c r="E29" s="165" t="s">
        <v>84</v>
      </c>
      <c r="F29" s="155">
        <v>66623</v>
      </c>
      <c r="G29" s="166" t="s">
        <v>84</v>
      </c>
      <c r="H29" s="167" t="s">
        <v>84</v>
      </c>
      <c r="I29" s="99">
        <v>5769</v>
      </c>
    </row>
    <row r="30" spans="1:9" s="35" customFormat="1" ht="13.5" customHeight="1">
      <c r="A30" s="164" t="s">
        <v>84</v>
      </c>
      <c r="B30" s="154"/>
      <c r="C30" s="22" t="s">
        <v>223</v>
      </c>
      <c r="D30" s="165" t="s">
        <v>84</v>
      </c>
      <c r="E30" s="165" t="s">
        <v>84</v>
      </c>
      <c r="F30" s="155">
        <v>5379</v>
      </c>
      <c r="G30" s="166" t="s">
        <v>84</v>
      </c>
      <c r="H30" s="167" t="s">
        <v>84</v>
      </c>
      <c r="I30" s="99">
        <v>596</v>
      </c>
    </row>
    <row r="31" spans="1:9" s="35" customFormat="1" ht="13.5" customHeight="1">
      <c r="A31" s="164" t="s">
        <v>84</v>
      </c>
      <c r="B31" s="154"/>
      <c r="C31" s="22" t="s">
        <v>224</v>
      </c>
      <c r="D31" s="165" t="s">
        <v>84</v>
      </c>
      <c r="E31" s="168">
        <v>26389</v>
      </c>
      <c r="F31" s="155">
        <v>71816</v>
      </c>
      <c r="G31" s="166" t="s">
        <v>84</v>
      </c>
      <c r="H31" s="167" t="s">
        <v>84</v>
      </c>
      <c r="I31" s="99">
        <v>7381</v>
      </c>
    </row>
    <row r="32" spans="1:9" s="178" customFormat="1" ht="26.25" customHeight="1">
      <c r="A32" s="172" t="s">
        <v>84</v>
      </c>
      <c r="B32" s="154"/>
      <c r="C32" s="173" t="s">
        <v>225</v>
      </c>
      <c r="D32" s="174" t="s">
        <v>84</v>
      </c>
      <c r="E32" s="174" t="s">
        <v>84</v>
      </c>
      <c r="F32" s="175">
        <v>46363</v>
      </c>
      <c r="G32" s="176" t="s">
        <v>84</v>
      </c>
      <c r="H32" s="177" t="s">
        <v>84</v>
      </c>
      <c r="I32" s="99">
        <v>4698</v>
      </c>
    </row>
    <row r="33" spans="1:9" s="178" customFormat="1" ht="13.5" customHeight="1">
      <c r="A33" s="172" t="s">
        <v>84</v>
      </c>
      <c r="B33" s="154"/>
      <c r="C33" s="101" t="s">
        <v>226</v>
      </c>
      <c r="D33" s="174" t="s">
        <v>84</v>
      </c>
      <c r="E33" s="174" t="s">
        <v>84</v>
      </c>
      <c r="F33" s="175">
        <v>25453</v>
      </c>
      <c r="G33" s="176" t="s">
        <v>84</v>
      </c>
      <c r="H33" s="177" t="s">
        <v>84</v>
      </c>
      <c r="I33" s="99">
        <v>2683</v>
      </c>
    </row>
    <row r="34" spans="1:9" ht="13.5" customHeight="1">
      <c r="A34" s="164" t="s">
        <v>84</v>
      </c>
      <c r="B34" s="154"/>
      <c r="C34" s="22" t="s">
        <v>227</v>
      </c>
      <c r="D34" s="165" t="s">
        <v>84</v>
      </c>
      <c r="E34" s="168">
        <v>55153</v>
      </c>
      <c r="F34" s="153">
        <v>54320</v>
      </c>
      <c r="G34" s="166" t="s">
        <v>84</v>
      </c>
      <c r="H34" s="167" t="s">
        <v>84</v>
      </c>
      <c r="I34" s="99">
        <v>6134</v>
      </c>
    </row>
    <row r="35" spans="1:9" s="179" customFormat="1" ht="13.5" customHeight="1">
      <c r="A35" s="172" t="s">
        <v>84</v>
      </c>
      <c r="B35" s="154"/>
      <c r="C35" s="173" t="s">
        <v>228</v>
      </c>
      <c r="D35" s="174" t="s">
        <v>84</v>
      </c>
      <c r="E35" s="174" t="s">
        <v>84</v>
      </c>
      <c r="F35" s="175">
        <v>969</v>
      </c>
      <c r="G35" s="176" t="s">
        <v>84</v>
      </c>
      <c r="H35" s="177" t="s">
        <v>84</v>
      </c>
      <c r="I35" s="99">
        <v>123</v>
      </c>
    </row>
    <row r="36" spans="1:9" s="179" customFormat="1" ht="13.5" customHeight="1">
      <c r="A36" s="172" t="s">
        <v>84</v>
      </c>
      <c r="B36" s="154"/>
      <c r="C36" s="101" t="s">
        <v>229</v>
      </c>
      <c r="D36" s="174" t="s">
        <v>84</v>
      </c>
      <c r="E36" s="174" t="s">
        <v>84</v>
      </c>
      <c r="F36" s="175">
        <v>40650</v>
      </c>
      <c r="G36" s="176" t="s">
        <v>84</v>
      </c>
      <c r="H36" s="177" t="s">
        <v>84</v>
      </c>
      <c r="I36" s="99">
        <v>4403</v>
      </c>
    </row>
    <row r="37" spans="1:9" s="179" customFormat="1" ht="13.5" customHeight="1">
      <c r="A37" s="172" t="s">
        <v>84</v>
      </c>
      <c r="B37" s="154"/>
      <c r="C37" s="101" t="s">
        <v>230</v>
      </c>
      <c r="D37" s="174" t="s">
        <v>84</v>
      </c>
      <c r="E37" s="174" t="s">
        <v>84</v>
      </c>
      <c r="F37" s="175">
        <v>4838</v>
      </c>
      <c r="G37" s="176" t="s">
        <v>84</v>
      </c>
      <c r="H37" s="177" t="s">
        <v>84</v>
      </c>
      <c r="I37" s="99">
        <v>730</v>
      </c>
    </row>
    <row r="38" spans="1:9" s="179" customFormat="1" ht="13.5" customHeight="1">
      <c r="A38" s="172" t="s">
        <v>84</v>
      </c>
      <c r="B38" s="154"/>
      <c r="C38" s="101" t="s">
        <v>231</v>
      </c>
      <c r="D38" s="174" t="s">
        <v>84</v>
      </c>
      <c r="E38" s="174" t="s">
        <v>84</v>
      </c>
      <c r="F38" s="175">
        <v>7863</v>
      </c>
      <c r="G38" s="176" t="s">
        <v>84</v>
      </c>
      <c r="H38" s="177" t="s">
        <v>84</v>
      </c>
      <c r="I38" s="99">
        <v>878</v>
      </c>
    </row>
    <row r="39" spans="1:9" ht="25.5" customHeight="1">
      <c r="A39" s="147" t="e">
        <f>IF(ISERROR(#REF!/#REF!)," ",(#REF!/#REF!))*100</f>
        <v>#VALUE!</v>
      </c>
      <c r="B39" s="154"/>
      <c r="C39" s="22" t="s">
        <v>232</v>
      </c>
      <c r="D39" s="168">
        <v>5151</v>
      </c>
      <c r="E39" s="168">
        <v>4129</v>
      </c>
      <c r="F39" s="155">
        <v>3585</v>
      </c>
      <c r="G39" s="95">
        <v>69.6</v>
      </c>
      <c r="H39" s="95">
        <v>86.8</v>
      </c>
      <c r="I39" s="99">
        <v>1077</v>
      </c>
    </row>
    <row r="40" spans="1:9" ht="20.25" customHeight="1">
      <c r="A40" s="147" t="e">
        <f>IF(ISERROR(#REF!/#REF!)," ",(#REF!/#REF!))*100</f>
        <v>#VALUE!</v>
      </c>
      <c r="B40" s="154"/>
      <c r="C40" s="86" t="s">
        <v>233</v>
      </c>
      <c r="D40" s="11">
        <v>65529</v>
      </c>
      <c r="E40" s="168">
        <v>51455</v>
      </c>
      <c r="F40" s="11">
        <v>40006</v>
      </c>
      <c r="G40" s="89">
        <v>61.1</v>
      </c>
      <c r="H40" s="89">
        <v>77.7</v>
      </c>
      <c r="I40" s="99">
        <v>7081</v>
      </c>
    </row>
    <row r="41" spans="1:9" ht="13.5" customHeight="1">
      <c r="A41" s="148" t="str">
        <f>IF(ISERROR(#REF!/#REF!)," ",(#REF!/#REF!))</f>
        <v> </v>
      </c>
      <c r="B41" s="154"/>
      <c r="C41" s="180" t="s">
        <v>234</v>
      </c>
      <c r="D41" s="181">
        <v>24237</v>
      </c>
      <c r="E41" s="168">
        <v>19073</v>
      </c>
      <c r="F41" s="155">
        <v>12546</v>
      </c>
      <c r="G41" s="95">
        <v>51.8</v>
      </c>
      <c r="H41" s="95">
        <v>65.8</v>
      </c>
      <c r="I41" s="99">
        <v>2563</v>
      </c>
    </row>
    <row r="42" spans="1:9" ht="13.5" customHeight="1">
      <c r="A42" s="147" t="e">
        <f>IF(ISERROR(#REF!/#REF!)," ",(#REF!/#REF!))*100</f>
        <v>#VALUE!</v>
      </c>
      <c r="B42" s="154"/>
      <c r="C42" s="22" t="s">
        <v>235</v>
      </c>
      <c r="D42" s="181">
        <v>41292</v>
      </c>
      <c r="E42" s="168">
        <v>32382</v>
      </c>
      <c r="F42" s="155">
        <v>27460</v>
      </c>
      <c r="G42" s="95">
        <v>66.5</v>
      </c>
      <c r="H42" s="95">
        <v>84.8</v>
      </c>
      <c r="I42" s="99">
        <v>4518</v>
      </c>
    </row>
    <row r="43" spans="1:9" ht="13.5" customHeight="1">
      <c r="A43" s="182" t="s">
        <v>84</v>
      </c>
      <c r="B43" s="154"/>
      <c r="C43" s="22" t="s">
        <v>236</v>
      </c>
      <c r="D43" s="183" t="s">
        <v>84</v>
      </c>
      <c r="E43" s="183" t="s">
        <v>84</v>
      </c>
      <c r="F43" s="155">
        <v>1368</v>
      </c>
      <c r="G43" s="184" t="s">
        <v>84</v>
      </c>
      <c r="H43" s="184" t="s">
        <v>84</v>
      </c>
      <c r="I43" s="99">
        <v>58</v>
      </c>
    </row>
    <row r="44" spans="1:9" ht="13.5" customHeight="1">
      <c r="A44" s="182" t="s">
        <v>84</v>
      </c>
      <c r="B44" s="154"/>
      <c r="C44" s="22" t="s">
        <v>237</v>
      </c>
      <c r="D44" s="183" t="s">
        <v>84</v>
      </c>
      <c r="E44" s="183" t="s">
        <v>84</v>
      </c>
      <c r="F44" s="155">
        <v>6301</v>
      </c>
      <c r="G44" s="184" t="s">
        <v>84</v>
      </c>
      <c r="H44" s="184" t="s">
        <v>84</v>
      </c>
      <c r="I44" s="99">
        <v>1210</v>
      </c>
    </row>
    <row r="45" spans="1:9" ht="24" customHeight="1">
      <c r="A45" s="164" t="s">
        <v>84</v>
      </c>
      <c r="B45" s="154"/>
      <c r="C45" s="31" t="s">
        <v>238</v>
      </c>
      <c r="D45" s="169">
        <v>55987</v>
      </c>
      <c r="E45" s="165" t="s">
        <v>84</v>
      </c>
      <c r="F45" s="149">
        <v>44436</v>
      </c>
      <c r="G45" s="185" t="s">
        <v>84</v>
      </c>
      <c r="H45" s="186" t="s">
        <v>84</v>
      </c>
      <c r="I45" s="99">
        <v>5759</v>
      </c>
    </row>
    <row r="46" spans="1:9" ht="13.5" customHeight="1">
      <c r="A46" s="148"/>
      <c r="B46" s="154"/>
      <c r="C46" s="15" t="s">
        <v>239</v>
      </c>
      <c r="D46" s="187"/>
      <c r="E46" s="84" t="s">
        <v>84</v>
      </c>
      <c r="F46" s="155">
        <v>65309</v>
      </c>
      <c r="G46" s="185" t="s">
        <v>84</v>
      </c>
      <c r="H46" s="186" t="s">
        <v>84</v>
      </c>
      <c r="I46" s="99">
        <v>7728</v>
      </c>
    </row>
    <row r="47" spans="1:9" ht="15" customHeight="1">
      <c r="A47" s="148"/>
      <c r="B47" s="154"/>
      <c r="C47" s="15" t="s">
        <v>240</v>
      </c>
      <c r="D47" s="187"/>
      <c r="E47" s="84" t="s">
        <v>84</v>
      </c>
      <c r="F47" s="155">
        <v>44227</v>
      </c>
      <c r="G47" s="185" t="s">
        <v>84</v>
      </c>
      <c r="H47" s="186" t="s">
        <v>84</v>
      </c>
      <c r="I47" s="99">
        <v>2091</v>
      </c>
    </row>
    <row r="48" spans="1:9" ht="24" customHeight="1">
      <c r="A48" s="162" t="s">
        <v>84</v>
      </c>
      <c r="B48" s="154"/>
      <c r="C48" s="131" t="s">
        <v>241</v>
      </c>
      <c r="D48" s="187"/>
      <c r="E48" s="188" t="s">
        <v>84</v>
      </c>
      <c r="F48" s="155">
        <v>20873</v>
      </c>
      <c r="G48" s="185" t="s">
        <v>84</v>
      </c>
      <c r="H48" s="185" t="s">
        <v>84</v>
      </c>
      <c r="I48" s="99">
        <v>1969</v>
      </c>
    </row>
    <row r="49" spans="1:9" ht="13.5" customHeight="1">
      <c r="A49" s="93"/>
      <c r="B49" s="154"/>
      <c r="C49" s="15" t="s">
        <v>242</v>
      </c>
      <c r="D49" s="15"/>
      <c r="E49" s="15"/>
      <c r="F49" s="155">
        <v>3948</v>
      </c>
      <c r="G49" s="189"/>
      <c r="H49" s="189"/>
      <c r="I49" s="99">
        <v>691</v>
      </c>
    </row>
    <row r="50" spans="1:9" ht="13.5" customHeight="1">
      <c r="A50" s="163" t="s">
        <v>84</v>
      </c>
      <c r="B50" s="154"/>
      <c r="C50" s="15" t="s">
        <v>243</v>
      </c>
      <c r="D50" s="187">
        <v>-78303</v>
      </c>
      <c r="E50" s="190" t="s">
        <v>84</v>
      </c>
      <c r="F50" s="127">
        <v>-81603</v>
      </c>
      <c r="G50" s="185" t="s">
        <v>84</v>
      </c>
      <c r="H50" s="185" t="s">
        <v>84</v>
      </c>
      <c r="I50" s="99">
        <v>-14160</v>
      </c>
    </row>
    <row r="51" spans="1:9" ht="13.5" customHeight="1">
      <c r="A51" s="171"/>
      <c r="B51" s="154"/>
      <c r="C51" s="97" t="s">
        <v>244</v>
      </c>
      <c r="D51" s="187">
        <v>78303</v>
      </c>
      <c r="E51" s="190" t="s">
        <v>84</v>
      </c>
      <c r="F51" s="127">
        <v>81603</v>
      </c>
      <c r="G51" s="185" t="s">
        <v>84</v>
      </c>
      <c r="H51" s="185" t="s">
        <v>84</v>
      </c>
      <c r="I51" s="99">
        <v>14160</v>
      </c>
    </row>
    <row r="52" spans="1:9" ht="24.75" customHeight="1">
      <c r="A52" s="163" t="s">
        <v>84</v>
      </c>
      <c r="B52" s="154"/>
      <c r="C52" s="85" t="s">
        <v>245</v>
      </c>
      <c r="D52" s="181">
        <v>30350</v>
      </c>
      <c r="E52" s="190" t="s">
        <v>84</v>
      </c>
      <c r="F52" s="127">
        <v>1906</v>
      </c>
      <c r="G52" s="185" t="s">
        <v>84</v>
      </c>
      <c r="H52" s="185" t="s">
        <v>84</v>
      </c>
      <c r="I52" s="99">
        <v>253</v>
      </c>
    </row>
    <row r="53" spans="1:9" ht="24.75" customHeight="1">
      <c r="A53" s="163" t="s">
        <v>84</v>
      </c>
      <c r="B53" s="154"/>
      <c r="C53" s="85" t="s">
        <v>246</v>
      </c>
      <c r="D53" s="181">
        <v>500</v>
      </c>
      <c r="E53" s="190" t="s">
        <v>84</v>
      </c>
      <c r="F53" s="127">
        <v>273</v>
      </c>
      <c r="G53" s="185" t="s">
        <v>84</v>
      </c>
      <c r="H53" s="185" t="s">
        <v>84</v>
      </c>
      <c r="I53" s="99">
        <v>0</v>
      </c>
    </row>
    <row r="54" spans="1:9" ht="13.5" customHeight="1">
      <c r="A54" s="163" t="s">
        <v>84</v>
      </c>
      <c r="B54" s="154"/>
      <c r="C54" s="15" t="s">
        <v>247</v>
      </c>
      <c r="D54" s="181">
        <v>47453</v>
      </c>
      <c r="E54" s="190" t="s">
        <v>84</v>
      </c>
      <c r="F54" s="127">
        <v>79424</v>
      </c>
      <c r="G54" s="185" t="s">
        <v>84</v>
      </c>
      <c r="H54" s="185" t="s">
        <v>84</v>
      </c>
      <c r="I54" s="99">
        <v>13907</v>
      </c>
    </row>
    <row r="55" spans="1:9" ht="12.75">
      <c r="A55" s="191"/>
      <c r="B55" s="7"/>
      <c r="C55" s="35"/>
      <c r="D55" s="35"/>
      <c r="E55" s="35"/>
      <c r="F55" s="35"/>
      <c r="G55" s="35"/>
      <c r="H55" s="35"/>
      <c r="I55" s="35"/>
    </row>
    <row r="56" spans="1:9" ht="12.75">
      <c r="A56" s="191"/>
      <c r="B56" s="7"/>
      <c r="D56" s="35"/>
      <c r="E56" s="35"/>
      <c r="F56" s="35"/>
      <c r="G56" s="35"/>
      <c r="H56" s="35"/>
      <c r="I56" s="35"/>
    </row>
    <row r="57" spans="1:9" ht="12.75">
      <c r="A57" s="191"/>
      <c r="B57" s="7"/>
      <c r="C57" s="35"/>
      <c r="D57" s="35"/>
      <c r="E57" s="35"/>
      <c r="F57" s="35"/>
      <c r="G57" s="35"/>
      <c r="H57" s="35"/>
      <c r="I57" s="35"/>
    </row>
    <row r="58" spans="1:9" ht="12.75">
      <c r="A58" s="191"/>
      <c r="B58" s="7"/>
      <c r="C58" s="192"/>
      <c r="D58" s="35"/>
      <c r="E58" s="35"/>
      <c r="F58" s="35"/>
      <c r="G58" s="35"/>
      <c r="H58" s="35"/>
      <c r="I58" s="35"/>
    </row>
    <row r="59" spans="1:9" ht="12.75">
      <c r="A59" s="191"/>
      <c r="B59" s="7"/>
      <c r="C59" s="35"/>
      <c r="D59" s="35"/>
      <c r="E59" s="35"/>
      <c r="F59" s="35"/>
      <c r="G59" s="35"/>
      <c r="H59" s="35"/>
      <c r="I59" s="35"/>
    </row>
    <row r="60" spans="3:9" ht="12.75">
      <c r="C60" s="35"/>
      <c r="D60" s="35"/>
      <c r="E60" s="35"/>
      <c r="F60" s="35"/>
      <c r="G60" s="35"/>
      <c r="H60" s="35"/>
      <c r="I60" s="35"/>
    </row>
    <row r="61" spans="8:11" ht="12.75">
      <c r="H61" s="35"/>
      <c r="I61" s="35"/>
      <c r="J61" s="35"/>
      <c r="K61" s="35"/>
    </row>
    <row r="62" spans="3:9" ht="12.75">
      <c r="C62" s="35"/>
      <c r="D62" s="35"/>
      <c r="E62" s="35"/>
      <c r="F62" s="35"/>
      <c r="G62" s="35"/>
      <c r="H62" s="35"/>
      <c r="I62" s="35"/>
    </row>
    <row r="63" spans="3:9" ht="12.75">
      <c r="C63" s="1" t="s">
        <v>248</v>
      </c>
      <c r="D63" s="63"/>
      <c r="E63" s="75"/>
      <c r="F63" s="64"/>
      <c r="H63" s="35"/>
      <c r="I63" s="35"/>
    </row>
    <row r="64" spans="3:9" ht="12.75">
      <c r="C64" s="35"/>
      <c r="D64" s="35"/>
      <c r="E64" s="35"/>
      <c r="F64" s="35"/>
      <c r="G64" s="35"/>
      <c r="H64" s="35"/>
      <c r="I64" s="35"/>
    </row>
    <row r="65" spans="3:9" ht="12.75">
      <c r="C65" s="35"/>
      <c r="D65" s="35"/>
      <c r="E65" s="35"/>
      <c r="F65" s="35"/>
      <c r="G65" s="35"/>
      <c r="H65" s="35"/>
      <c r="I65" s="35"/>
    </row>
    <row r="66" spans="3:9" ht="12.75">
      <c r="C66" s="35"/>
      <c r="D66" s="35"/>
      <c r="E66" s="35"/>
      <c r="F66" s="35"/>
      <c r="G66" s="35"/>
      <c r="H66" s="35"/>
      <c r="I66" s="35"/>
    </row>
    <row r="67" spans="3:9" ht="13.5" customHeight="1">
      <c r="C67" s="35"/>
      <c r="D67" s="35"/>
      <c r="E67" s="35"/>
      <c r="F67" s="35"/>
      <c r="G67" s="35"/>
      <c r="H67" s="35"/>
      <c r="I67" s="35"/>
    </row>
    <row r="68" spans="3:9" ht="12.75">
      <c r="C68" s="35"/>
      <c r="D68" s="35"/>
      <c r="E68" s="35"/>
      <c r="F68" s="35"/>
      <c r="G68" s="35"/>
      <c r="H68" s="35"/>
      <c r="I68" s="35"/>
    </row>
    <row r="69" spans="3:9" ht="12.75">
      <c r="C69" s="35"/>
      <c r="D69" s="35"/>
      <c r="E69" s="35"/>
      <c r="F69" s="35"/>
      <c r="G69" s="35"/>
      <c r="H69" s="35"/>
      <c r="I69" s="35"/>
    </row>
    <row r="70" spans="3:9" ht="12.75">
      <c r="C70" s="193" t="s">
        <v>74</v>
      </c>
      <c r="D70" s="35"/>
      <c r="E70" s="35"/>
      <c r="F70" s="35"/>
      <c r="G70" s="35"/>
      <c r="H70" s="35"/>
      <c r="I70" s="35"/>
    </row>
    <row r="71" spans="3:9" ht="12.75">
      <c r="C71" s="193" t="s">
        <v>75</v>
      </c>
      <c r="D71" s="35"/>
      <c r="E71" s="35"/>
      <c r="F71" s="35"/>
      <c r="G71" s="35"/>
      <c r="H71" s="35"/>
      <c r="I71" s="35"/>
    </row>
    <row r="72" spans="3:9" ht="12.75">
      <c r="C72" s="35"/>
      <c r="D72" s="35"/>
      <c r="E72" s="35"/>
      <c r="F72" s="35"/>
      <c r="G72" s="35"/>
      <c r="H72" s="35"/>
      <c r="I72" s="35"/>
    </row>
    <row r="73" spans="4:9" ht="12.75">
      <c r="D73" s="35"/>
      <c r="E73" s="35"/>
      <c r="F73" s="35"/>
      <c r="G73" s="35"/>
      <c r="H73" s="35"/>
      <c r="I73" s="35"/>
    </row>
    <row r="74" spans="4:9" ht="12.75">
      <c r="D74" s="35"/>
      <c r="E74" s="35"/>
      <c r="F74" s="35"/>
      <c r="G74" s="35"/>
      <c r="H74" s="35"/>
      <c r="I74" s="35"/>
    </row>
  </sheetData>
  <printOptions/>
  <pageMargins left="0.75" right="0.33" top="0.6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workbookViewId="0" topLeftCell="A1">
      <selection activeCell="A8" sqref="A8"/>
    </sheetView>
  </sheetViews>
  <sheetFormatPr defaultColWidth="9.140625" defaultRowHeight="12.75"/>
  <cols>
    <col min="1" max="1" width="39.140625" style="0" customWidth="1"/>
    <col min="2" max="2" width="12.140625" style="0" customWidth="1"/>
    <col min="3" max="3" width="13.00390625" style="0" customWidth="1"/>
    <col min="4" max="5" width="9.28125" style="0" customWidth="1"/>
    <col min="6" max="6" width="9.7109375" style="0" customWidth="1"/>
  </cols>
  <sheetData>
    <row r="1" spans="1:7" ht="12.75">
      <c r="A1" s="195"/>
      <c r="B1" s="195"/>
      <c r="C1" s="195"/>
      <c r="D1" s="195"/>
      <c r="E1" s="195"/>
      <c r="F1" s="194" t="s">
        <v>249</v>
      </c>
      <c r="G1" s="195"/>
    </row>
    <row r="2" spans="1:7" ht="12.75">
      <c r="A2" s="594" t="s">
        <v>1</v>
      </c>
      <c r="B2" s="594"/>
      <c r="C2" s="594"/>
      <c r="D2" s="594"/>
      <c r="E2" s="594"/>
      <c r="F2" s="594"/>
      <c r="G2" s="195"/>
    </row>
    <row r="3" spans="1:7" ht="12.75">
      <c r="A3" s="195"/>
      <c r="B3" s="195"/>
      <c r="C3" s="195"/>
      <c r="D3" s="195"/>
      <c r="E3" s="195"/>
      <c r="F3" s="195"/>
      <c r="G3" s="195"/>
    </row>
    <row r="4" spans="1:7" ht="15.75">
      <c r="A4" s="595" t="s">
        <v>250</v>
      </c>
      <c r="B4" s="595"/>
      <c r="C4" s="595"/>
      <c r="D4" s="595"/>
      <c r="E4" s="595"/>
      <c r="F4" s="595"/>
      <c r="G4" s="195"/>
    </row>
    <row r="5" spans="1:7" ht="15.75">
      <c r="A5" s="595" t="s">
        <v>317</v>
      </c>
      <c r="B5" s="595"/>
      <c r="C5" s="595"/>
      <c r="D5" s="595"/>
      <c r="E5" s="595"/>
      <c r="F5" s="595"/>
      <c r="G5" s="195"/>
    </row>
    <row r="6" spans="1:7" ht="15.75">
      <c r="A6" s="5"/>
      <c r="B6" s="5"/>
      <c r="C6" s="5"/>
      <c r="D6" s="5"/>
      <c r="E6" s="5"/>
      <c r="F6" s="5"/>
      <c r="G6" s="195"/>
    </row>
    <row r="7" spans="1:7" ht="14.25">
      <c r="A7" s="195"/>
      <c r="B7" s="195"/>
      <c r="C7" s="195"/>
      <c r="D7" s="195"/>
      <c r="E7" s="195"/>
      <c r="F7" s="194" t="s">
        <v>251</v>
      </c>
      <c r="G7" s="196"/>
    </row>
    <row r="8" spans="1:7" ht="51" customHeight="1">
      <c r="A8" s="80" t="s">
        <v>4</v>
      </c>
      <c r="B8" s="80" t="s">
        <v>5</v>
      </c>
      <c r="C8" s="80" t="s">
        <v>253</v>
      </c>
      <c r="D8" s="80" t="s">
        <v>6</v>
      </c>
      <c r="E8" s="80" t="s">
        <v>252</v>
      </c>
      <c r="F8" s="80" t="s">
        <v>202</v>
      </c>
      <c r="G8" s="195"/>
    </row>
    <row r="9" spans="1:7" ht="12.75">
      <c r="A9" s="83">
        <v>1</v>
      </c>
      <c r="B9" s="84">
        <v>2</v>
      </c>
      <c r="C9" s="85">
        <v>3</v>
      </c>
      <c r="D9" s="85">
        <v>4</v>
      </c>
      <c r="E9" s="85">
        <v>5</v>
      </c>
      <c r="F9" s="83">
        <v>6</v>
      </c>
      <c r="G9" s="195"/>
    </row>
    <row r="10" spans="1:7" ht="12.75">
      <c r="A10" s="10" t="s">
        <v>254</v>
      </c>
      <c r="B10" s="159">
        <v>699762</v>
      </c>
      <c r="C10" s="159">
        <v>519271</v>
      </c>
      <c r="D10" s="159">
        <v>504439</v>
      </c>
      <c r="E10" s="123">
        <v>72.08722394185452</v>
      </c>
      <c r="F10" s="159">
        <v>54769</v>
      </c>
      <c r="G10" s="197"/>
    </row>
    <row r="11" spans="1:7" ht="12.75">
      <c r="A11" s="10" t="s">
        <v>255</v>
      </c>
      <c r="B11" s="159">
        <v>743447</v>
      </c>
      <c r="C11" s="159">
        <v>576788</v>
      </c>
      <c r="D11" s="159">
        <v>535422</v>
      </c>
      <c r="E11" s="123">
        <v>72.0188527225209</v>
      </c>
      <c r="F11" s="159">
        <v>56126</v>
      </c>
      <c r="G11" s="197"/>
    </row>
    <row r="12" spans="1:7" ht="12.75">
      <c r="A12" s="152" t="s">
        <v>256</v>
      </c>
      <c r="B12" s="198">
        <v>706051</v>
      </c>
      <c r="C12" s="94">
        <v>546547</v>
      </c>
      <c r="D12" s="94">
        <v>515441</v>
      </c>
      <c r="E12" s="123">
        <v>73.00336661232687</v>
      </c>
      <c r="F12" s="94">
        <v>53521</v>
      </c>
      <c r="G12" s="195"/>
    </row>
    <row r="13" spans="1:7" ht="12.75">
      <c r="A13" s="152" t="s">
        <v>257</v>
      </c>
      <c r="B13" s="198">
        <v>37396</v>
      </c>
      <c r="C13" s="94">
        <v>30241</v>
      </c>
      <c r="D13" s="94">
        <v>19981</v>
      </c>
      <c r="E13" s="123">
        <v>53.43084821906087</v>
      </c>
      <c r="F13" s="94">
        <v>2605</v>
      </c>
      <c r="G13" s="195"/>
    </row>
    <row r="14" spans="1:7" ht="12.75">
      <c r="A14" s="10" t="s">
        <v>258</v>
      </c>
      <c r="B14" s="159">
        <v>6756</v>
      </c>
      <c r="C14" s="159">
        <v>0</v>
      </c>
      <c r="D14" s="159">
        <v>3358</v>
      </c>
      <c r="E14" s="123">
        <v>49.70396684428656</v>
      </c>
      <c r="F14" s="159">
        <v>494</v>
      </c>
      <c r="G14" s="199"/>
    </row>
    <row r="15" spans="1:7" ht="12.75">
      <c r="A15" s="10" t="s">
        <v>259</v>
      </c>
      <c r="B15" s="159">
        <v>16</v>
      </c>
      <c r="C15" s="159">
        <v>0</v>
      </c>
      <c r="D15" s="159">
        <v>39</v>
      </c>
      <c r="E15" s="123">
        <v>243.75</v>
      </c>
      <c r="F15" s="159">
        <v>9</v>
      </c>
      <c r="G15" s="199"/>
    </row>
    <row r="16" spans="1:7" ht="12.75">
      <c r="A16" s="10" t="s">
        <v>260</v>
      </c>
      <c r="B16" s="42">
        <v>-50425</v>
      </c>
      <c r="C16" s="42">
        <v>-57517</v>
      </c>
      <c r="D16" s="42">
        <v>-34302</v>
      </c>
      <c r="E16" s="123">
        <v>68.02578086266733</v>
      </c>
      <c r="F16" s="42">
        <v>-1842</v>
      </c>
      <c r="G16" s="199"/>
    </row>
    <row r="17" spans="1:7" ht="12.75">
      <c r="A17" s="152" t="s">
        <v>262</v>
      </c>
      <c r="B17" s="42">
        <v>52218</v>
      </c>
      <c r="C17" s="159">
        <v>62022</v>
      </c>
      <c r="D17" s="159">
        <v>43750</v>
      </c>
      <c r="E17" s="123">
        <v>83.7833697192539</v>
      </c>
      <c r="F17" s="159">
        <v>2091</v>
      </c>
      <c r="G17" s="199"/>
    </row>
    <row r="18" spans="1:7" ht="12.75">
      <c r="A18" s="10" t="s">
        <v>169</v>
      </c>
      <c r="B18" s="159"/>
      <c r="C18" s="159"/>
      <c r="D18" s="159"/>
      <c r="E18" s="125"/>
      <c r="F18" s="159"/>
      <c r="G18" s="195"/>
    </row>
    <row r="19" spans="1:7" ht="12.75">
      <c r="A19" s="96" t="s">
        <v>263</v>
      </c>
      <c r="B19" s="153"/>
      <c r="C19" s="153"/>
      <c r="D19" s="153"/>
      <c r="E19" s="125"/>
      <c r="F19" s="153"/>
      <c r="G19" s="195"/>
    </row>
    <row r="20" spans="1:7" ht="12.75">
      <c r="A20" s="152" t="s">
        <v>264</v>
      </c>
      <c r="B20" s="198">
        <v>2101</v>
      </c>
      <c r="C20" s="198">
        <v>1748</v>
      </c>
      <c r="D20" s="198">
        <v>1753</v>
      </c>
      <c r="E20" s="125">
        <v>83.436458829129</v>
      </c>
      <c r="F20" s="198">
        <v>354</v>
      </c>
      <c r="G20" s="195"/>
    </row>
    <row r="21" spans="1:7" ht="12.75">
      <c r="A21" s="152" t="s">
        <v>265</v>
      </c>
      <c r="B21" s="198">
        <v>2101</v>
      </c>
      <c r="C21" s="198">
        <v>1748</v>
      </c>
      <c r="D21" s="198">
        <v>1753</v>
      </c>
      <c r="E21" s="125">
        <v>83.436458829129</v>
      </c>
      <c r="F21" s="198">
        <v>354</v>
      </c>
      <c r="G21" s="195"/>
    </row>
    <row r="22" spans="1:7" ht="12.75">
      <c r="A22" s="152" t="s">
        <v>266</v>
      </c>
      <c r="B22" s="153">
        <v>2101</v>
      </c>
      <c r="C22" s="153">
        <v>1748</v>
      </c>
      <c r="D22" s="153">
        <v>1700</v>
      </c>
      <c r="E22" s="125">
        <v>80.91385054735841</v>
      </c>
      <c r="F22" s="153">
        <v>131</v>
      </c>
      <c r="G22" s="195"/>
    </row>
    <row r="23" spans="1:7" ht="12.75">
      <c r="A23" s="152" t="s">
        <v>267</v>
      </c>
      <c r="B23" s="198">
        <v>2015</v>
      </c>
      <c r="C23" s="198">
        <v>1683</v>
      </c>
      <c r="D23" s="198">
        <v>1682</v>
      </c>
      <c r="E23" s="125">
        <v>83.47394540942929</v>
      </c>
      <c r="F23" s="198">
        <v>130</v>
      </c>
      <c r="G23" s="195"/>
    </row>
    <row r="24" spans="1:7" ht="12.75">
      <c r="A24" s="152" t="s">
        <v>257</v>
      </c>
      <c r="B24" s="198">
        <v>86</v>
      </c>
      <c r="C24" s="198">
        <v>65</v>
      </c>
      <c r="D24" s="198">
        <v>18</v>
      </c>
      <c r="E24" s="125">
        <v>20.930232558139537</v>
      </c>
      <c r="F24" s="198">
        <v>1</v>
      </c>
      <c r="G24" s="195"/>
    </row>
    <row r="25" spans="1:7" ht="12.75">
      <c r="A25" s="10" t="s">
        <v>170</v>
      </c>
      <c r="B25" s="159"/>
      <c r="C25" s="159"/>
      <c r="D25" s="159"/>
      <c r="E25" s="125"/>
      <c r="F25" s="159"/>
      <c r="G25" s="195"/>
    </row>
    <row r="26" spans="1:7" ht="36.75" customHeight="1">
      <c r="A26" s="86" t="s">
        <v>268</v>
      </c>
      <c r="B26" s="153"/>
      <c r="C26" s="153"/>
      <c r="D26" s="153"/>
      <c r="E26" s="125"/>
      <c r="F26" s="153"/>
      <c r="G26" s="195"/>
    </row>
    <row r="27" spans="1:7" ht="12.75">
      <c r="A27" s="152" t="s">
        <v>264</v>
      </c>
      <c r="B27" s="153">
        <v>2065</v>
      </c>
      <c r="C27" s="198">
        <v>1551</v>
      </c>
      <c r="D27" s="153">
        <v>2336</v>
      </c>
      <c r="E27" s="125">
        <v>113.12348668280872</v>
      </c>
      <c r="F27" s="153">
        <v>393</v>
      </c>
      <c r="G27" s="195"/>
    </row>
    <row r="28" spans="1:7" ht="12.75">
      <c r="A28" s="22" t="s">
        <v>269</v>
      </c>
      <c r="B28" s="198">
        <v>1755</v>
      </c>
      <c r="C28" s="198">
        <v>0</v>
      </c>
      <c r="D28" s="198">
        <v>1841</v>
      </c>
      <c r="E28" s="125">
        <v>104.90028490028489</v>
      </c>
      <c r="F28" s="198">
        <v>329</v>
      </c>
      <c r="G28" s="195"/>
    </row>
    <row r="29" spans="1:7" ht="12.75">
      <c r="A29" s="180" t="s">
        <v>270</v>
      </c>
      <c r="B29" s="198">
        <v>310</v>
      </c>
      <c r="C29" s="198">
        <v>0</v>
      </c>
      <c r="D29" s="198">
        <v>495</v>
      </c>
      <c r="E29" s="125">
        <v>159.6774193548387</v>
      </c>
      <c r="F29" s="198">
        <v>64</v>
      </c>
      <c r="G29" s="195"/>
    </row>
    <row r="30" spans="1:7" ht="12.75">
      <c r="A30" s="152" t="s">
        <v>266</v>
      </c>
      <c r="B30" s="153">
        <v>1320</v>
      </c>
      <c r="C30" s="153">
        <v>1011</v>
      </c>
      <c r="D30" s="153">
        <v>496</v>
      </c>
      <c r="E30" s="125">
        <v>37.57575757575757</v>
      </c>
      <c r="F30" s="153">
        <v>61</v>
      </c>
      <c r="G30" s="195"/>
    </row>
    <row r="31" spans="1:7" ht="12.75">
      <c r="A31" s="152" t="s">
        <v>267</v>
      </c>
      <c r="B31" s="198">
        <v>1320</v>
      </c>
      <c r="C31" s="198">
        <v>1011</v>
      </c>
      <c r="D31" s="198">
        <v>496</v>
      </c>
      <c r="E31" s="125">
        <v>37.57575757575757</v>
      </c>
      <c r="F31" s="198">
        <v>61</v>
      </c>
      <c r="G31" s="195"/>
    </row>
    <row r="32" spans="1:7" ht="25.5">
      <c r="A32" s="86" t="s">
        <v>271</v>
      </c>
      <c r="B32" s="165"/>
      <c r="C32" s="165"/>
      <c r="D32" s="165"/>
      <c r="E32" s="125"/>
      <c r="F32" s="165"/>
      <c r="G32" s="195"/>
    </row>
    <row r="33" spans="1:7" ht="12.75">
      <c r="A33" s="152" t="s">
        <v>264</v>
      </c>
      <c r="B33" s="94">
        <v>750</v>
      </c>
      <c r="C33" s="198">
        <v>564</v>
      </c>
      <c r="D33" s="94">
        <v>834</v>
      </c>
      <c r="E33" s="125">
        <v>111.2</v>
      </c>
      <c r="F33" s="94">
        <v>22</v>
      </c>
      <c r="G33" s="195"/>
    </row>
    <row r="34" spans="1:7" ht="12.75">
      <c r="A34" s="200" t="s">
        <v>272</v>
      </c>
      <c r="B34" s="198">
        <v>750</v>
      </c>
      <c r="C34" s="198">
        <v>564</v>
      </c>
      <c r="D34" s="198">
        <v>834</v>
      </c>
      <c r="E34" s="125">
        <v>111.2</v>
      </c>
      <c r="F34" s="198">
        <v>22</v>
      </c>
      <c r="G34" s="195"/>
    </row>
    <row r="35" spans="1:7" ht="12.75">
      <c r="A35" s="152" t="s">
        <v>266</v>
      </c>
      <c r="B35" s="153">
        <v>53</v>
      </c>
      <c r="C35" s="153">
        <v>45</v>
      </c>
      <c r="D35" s="153">
        <v>29</v>
      </c>
      <c r="E35" s="125">
        <v>54.71698113207547</v>
      </c>
      <c r="F35" s="153">
        <v>3</v>
      </c>
      <c r="G35" s="195"/>
    </row>
    <row r="36" spans="1:7" ht="12.75">
      <c r="A36" s="152" t="s">
        <v>273</v>
      </c>
      <c r="B36" s="198">
        <v>53</v>
      </c>
      <c r="C36" s="198">
        <v>45</v>
      </c>
      <c r="D36" s="198">
        <v>29</v>
      </c>
      <c r="E36" s="125">
        <v>54.71698113207547</v>
      </c>
      <c r="F36" s="198">
        <v>3</v>
      </c>
      <c r="G36" s="195"/>
    </row>
    <row r="37" spans="1:7" ht="12.75">
      <c r="A37" s="10" t="s">
        <v>172</v>
      </c>
      <c r="B37" s="159"/>
      <c r="C37" s="159"/>
      <c r="D37" s="159"/>
      <c r="E37" s="125"/>
      <c r="F37" s="159"/>
      <c r="G37" s="195"/>
    </row>
    <row r="38" spans="1:7" ht="12.75">
      <c r="A38" s="88" t="s">
        <v>274</v>
      </c>
      <c r="B38" s="153"/>
      <c r="C38" s="153"/>
      <c r="D38" s="153"/>
      <c r="E38" s="125"/>
      <c r="F38" s="153"/>
      <c r="G38" s="195"/>
    </row>
    <row r="39" spans="1:7" ht="12.75">
      <c r="A39" s="152" t="s">
        <v>264</v>
      </c>
      <c r="B39" s="153">
        <v>1550</v>
      </c>
      <c r="C39" s="198">
        <v>1408</v>
      </c>
      <c r="D39" s="153">
        <v>1408</v>
      </c>
      <c r="E39" s="125">
        <v>90.83870967741936</v>
      </c>
      <c r="F39" s="153">
        <v>39</v>
      </c>
      <c r="G39" s="195"/>
    </row>
    <row r="40" spans="1:7" ht="12.75">
      <c r="A40" s="22" t="s">
        <v>275</v>
      </c>
      <c r="B40" s="198">
        <v>1550</v>
      </c>
      <c r="C40" s="198">
        <v>1408</v>
      </c>
      <c r="D40" s="198">
        <v>1408</v>
      </c>
      <c r="E40" s="125">
        <v>90.83870967741936</v>
      </c>
      <c r="F40" s="198">
        <v>39</v>
      </c>
      <c r="G40" s="195"/>
    </row>
    <row r="41" spans="1:7" ht="12.75">
      <c r="A41" s="152" t="s">
        <v>266</v>
      </c>
      <c r="B41" s="153">
        <v>1550</v>
      </c>
      <c r="C41" s="153">
        <v>1408</v>
      </c>
      <c r="D41" s="153">
        <v>1393</v>
      </c>
      <c r="E41" s="125">
        <v>89.87096774193549</v>
      </c>
      <c r="F41" s="153">
        <v>38</v>
      </c>
      <c r="G41" s="195"/>
    </row>
    <row r="42" spans="1:7" ht="12.75">
      <c r="A42" s="152" t="s">
        <v>276</v>
      </c>
      <c r="B42" s="198">
        <v>1292</v>
      </c>
      <c r="C42" s="198">
        <v>1150</v>
      </c>
      <c r="D42" s="198">
        <v>1135</v>
      </c>
      <c r="E42" s="125">
        <v>87.84829721362229</v>
      </c>
      <c r="F42" s="198">
        <v>38</v>
      </c>
      <c r="G42" s="195"/>
    </row>
    <row r="43" spans="1:7" ht="12.75">
      <c r="A43" s="152" t="s">
        <v>277</v>
      </c>
      <c r="B43" s="198">
        <v>300</v>
      </c>
      <c r="C43" s="198"/>
      <c r="D43" s="198">
        <v>300</v>
      </c>
      <c r="E43" s="125">
        <v>100</v>
      </c>
      <c r="F43" s="198">
        <v>0</v>
      </c>
      <c r="G43" s="195"/>
    </row>
    <row r="44" spans="1:7" ht="12.75">
      <c r="A44" s="152" t="s">
        <v>278</v>
      </c>
      <c r="B44" s="198">
        <v>258</v>
      </c>
      <c r="C44" s="198">
        <v>258</v>
      </c>
      <c r="D44" s="198">
        <v>258</v>
      </c>
      <c r="E44" s="125">
        <v>100</v>
      </c>
      <c r="F44" s="198">
        <v>0</v>
      </c>
      <c r="G44" s="195"/>
    </row>
    <row r="45" spans="1:7" ht="12.75">
      <c r="A45" s="86" t="s">
        <v>279</v>
      </c>
      <c r="B45" s="153"/>
      <c r="C45" s="153"/>
      <c r="D45" s="153"/>
      <c r="E45" s="125"/>
      <c r="F45" s="153"/>
      <c r="G45" s="195"/>
    </row>
    <row r="46" spans="1:7" ht="12.75">
      <c r="A46" s="152" t="s">
        <v>264</v>
      </c>
      <c r="B46" s="153">
        <v>1182</v>
      </c>
      <c r="C46" s="198">
        <v>715</v>
      </c>
      <c r="D46" s="153">
        <v>716</v>
      </c>
      <c r="E46" s="125">
        <v>60.575296108291035</v>
      </c>
      <c r="F46" s="153">
        <v>6</v>
      </c>
      <c r="G46" s="195"/>
    </row>
    <row r="47" spans="1:7" ht="12.75">
      <c r="A47" s="22" t="s">
        <v>275</v>
      </c>
      <c r="B47" s="198">
        <v>1182</v>
      </c>
      <c r="C47" s="198">
        <v>715</v>
      </c>
      <c r="D47" s="198">
        <v>716</v>
      </c>
      <c r="E47" s="125">
        <v>60.575296108291035</v>
      </c>
      <c r="F47" s="198">
        <v>6</v>
      </c>
      <c r="G47" s="195"/>
    </row>
    <row r="48" spans="1:7" ht="12.75">
      <c r="A48" s="152" t="s">
        <v>266</v>
      </c>
      <c r="B48" s="153">
        <v>1198</v>
      </c>
      <c r="C48" s="153">
        <v>726</v>
      </c>
      <c r="D48" s="153">
        <v>412</v>
      </c>
      <c r="E48" s="125">
        <v>34.390651085141904</v>
      </c>
      <c r="F48" s="153">
        <v>7</v>
      </c>
      <c r="G48" s="195"/>
    </row>
    <row r="49" spans="1:7" ht="12.75">
      <c r="A49" s="152" t="s">
        <v>276</v>
      </c>
      <c r="B49" s="198">
        <v>1194</v>
      </c>
      <c r="C49" s="198">
        <v>722</v>
      </c>
      <c r="D49" s="198">
        <v>409</v>
      </c>
      <c r="E49" s="125">
        <v>34.25460636515913</v>
      </c>
      <c r="F49" s="198">
        <v>4</v>
      </c>
      <c r="G49" s="195"/>
    </row>
    <row r="50" spans="1:7" ht="12.75">
      <c r="A50" s="152" t="s">
        <v>278</v>
      </c>
      <c r="B50" s="198">
        <v>4</v>
      </c>
      <c r="C50" s="198">
        <v>4</v>
      </c>
      <c r="D50" s="198">
        <v>3</v>
      </c>
      <c r="E50" s="125">
        <v>75</v>
      </c>
      <c r="F50" s="198">
        <v>3</v>
      </c>
      <c r="G50" s="195"/>
    </row>
    <row r="51" spans="1:7" ht="12.75">
      <c r="A51" s="152" t="s">
        <v>258</v>
      </c>
      <c r="B51" s="198">
        <v>6756</v>
      </c>
      <c r="C51" s="198">
        <v>0</v>
      </c>
      <c r="D51" s="198">
        <v>3358</v>
      </c>
      <c r="E51" s="125">
        <v>49.70396684428656</v>
      </c>
      <c r="F51" s="198">
        <v>494</v>
      </c>
      <c r="G51" s="195"/>
    </row>
    <row r="52" spans="1:7" ht="12.75">
      <c r="A52" s="152" t="s">
        <v>259</v>
      </c>
      <c r="B52" s="198">
        <v>16</v>
      </c>
      <c r="C52" s="198">
        <v>0</v>
      </c>
      <c r="D52" s="198">
        <v>39</v>
      </c>
      <c r="E52" s="125">
        <v>243.75</v>
      </c>
      <c r="F52" s="198">
        <v>9</v>
      </c>
      <c r="G52" s="195"/>
    </row>
    <row r="53" spans="1:7" ht="12.75">
      <c r="A53" s="152" t="s">
        <v>260</v>
      </c>
      <c r="B53" s="198">
        <v>-6756</v>
      </c>
      <c r="C53" s="198">
        <v>-11</v>
      </c>
      <c r="D53" s="198">
        <v>-3015</v>
      </c>
      <c r="E53" s="125">
        <v>44.62699822380107</v>
      </c>
      <c r="F53" s="198">
        <v>-486</v>
      </c>
      <c r="G53" s="195"/>
    </row>
    <row r="54" spans="1:7" ht="12.75">
      <c r="A54" s="152" t="s">
        <v>261</v>
      </c>
      <c r="B54" s="198">
        <v>6756</v>
      </c>
      <c r="C54" s="198">
        <v>4772</v>
      </c>
      <c r="D54" s="198">
        <v>3357</v>
      </c>
      <c r="E54" s="125">
        <v>49.68916518650089</v>
      </c>
      <c r="F54" s="198">
        <v>492</v>
      </c>
      <c r="G54" s="195"/>
    </row>
    <row r="55" spans="1:7" ht="12.75">
      <c r="A55" s="31" t="s">
        <v>173</v>
      </c>
      <c r="B55" s="159"/>
      <c r="C55" s="159"/>
      <c r="D55" s="159"/>
      <c r="E55" s="125"/>
      <c r="F55" s="159"/>
      <c r="G55" s="195"/>
    </row>
    <row r="56" spans="1:7" ht="12.75">
      <c r="A56" s="88" t="s">
        <v>280</v>
      </c>
      <c r="B56" s="153"/>
      <c r="C56" s="153"/>
      <c r="D56" s="153"/>
      <c r="E56" s="125"/>
      <c r="F56" s="153"/>
      <c r="G56" s="195"/>
    </row>
    <row r="57" spans="1:7" ht="12.75">
      <c r="A57" s="152" t="s">
        <v>264</v>
      </c>
      <c r="B57" s="153">
        <v>500</v>
      </c>
      <c r="C57" s="198">
        <v>422</v>
      </c>
      <c r="D57" s="153">
        <v>539</v>
      </c>
      <c r="E57" s="125">
        <v>107.8</v>
      </c>
      <c r="F57" s="153">
        <v>30</v>
      </c>
      <c r="G57" s="195"/>
    </row>
    <row r="58" spans="1:7" ht="25.5">
      <c r="A58" s="22" t="s">
        <v>281</v>
      </c>
      <c r="B58" s="198">
        <v>300</v>
      </c>
      <c r="C58" s="198">
        <v>422</v>
      </c>
      <c r="D58" s="198">
        <v>343</v>
      </c>
      <c r="E58" s="125">
        <v>114.33333333333333</v>
      </c>
      <c r="F58" s="198">
        <v>27</v>
      </c>
      <c r="G58" s="195"/>
    </row>
    <row r="59" spans="1:7" ht="12.75">
      <c r="A59" s="22" t="s">
        <v>270</v>
      </c>
      <c r="B59" s="198">
        <v>200</v>
      </c>
      <c r="C59" s="198">
        <v>0</v>
      </c>
      <c r="D59" s="198">
        <v>196</v>
      </c>
      <c r="E59" s="125">
        <v>98</v>
      </c>
      <c r="F59" s="198">
        <v>3</v>
      </c>
      <c r="G59" s="195"/>
    </row>
    <row r="60" spans="1:7" ht="12.75">
      <c r="A60" s="152" t="s">
        <v>266</v>
      </c>
      <c r="B60" s="153">
        <v>500</v>
      </c>
      <c r="C60" s="153">
        <v>422</v>
      </c>
      <c r="D60" s="153">
        <v>399</v>
      </c>
      <c r="E60" s="125">
        <v>79.8</v>
      </c>
      <c r="F60" s="153">
        <v>75</v>
      </c>
      <c r="G60" s="195"/>
    </row>
    <row r="61" spans="1:7" ht="12.75">
      <c r="A61" s="152" t="s">
        <v>267</v>
      </c>
      <c r="B61" s="198">
        <v>406</v>
      </c>
      <c r="C61" s="198">
        <v>333</v>
      </c>
      <c r="D61" s="198">
        <v>330</v>
      </c>
      <c r="E61" s="125">
        <v>81.2807881773399</v>
      </c>
      <c r="F61" s="198">
        <v>35</v>
      </c>
      <c r="G61" s="195"/>
    </row>
    <row r="62" spans="1:7" ht="12.75">
      <c r="A62" s="152" t="s">
        <v>257</v>
      </c>
      <c r="B62" s="198">
        <v>94</v>
      </c>
      <c r="C62" s="198">
        <v>89</v>
      </c>
      <c r="D62" s="198">
        <v>69</v>
      </c>
      <c r="E62" s="125">
        <v>73.40425531914893</v>
      </c>
      <c r="F62" s="198">
        <v>40</v>
      </c>
      <c r="G62" s="195"/>
    </row>
    <row r="63" spans="1:7" ht="12.75">
      <c r="A63" s="10" t="s">
        <v>174</v>
      </c>
      <c r="B63" s="198"/>
      <c r="C63" s="198"/>
      <c r="D63" s="198"/>
      <c r="E63" s="125"/>
      <c r="F63" s="198"/>
      <c r="G63" s="195"/>
    </row>
    <row r="64" spans="1:7" ht="12.75">
      <c r="A64" s="88" t="s">
        <v>282</v>
      </c>
      <c r="B64" s="153"/>
      <c r="C64" s="153"/>
      <c r="D64" s="153"/>
      <c r="E64" s="125"/>
      <c r="F64" s="153"/>
      <c r="G64" s="195"/>
    </row>
    <row r="65" spans="1:7" ht="12.75">
      <c r="A65" s="152" t="s">
        <v>264</v>
      </c>
      <c r="B65" s="153">
        <v>65221</v>
      </c>
      <c r="C65" s="198">
        <v>48954</v>
      </c>
      <c r="D65" s="153">
        <v>39763</v>
      </c>
      <c r="E65" s="125">
        <v>60.966559850354955</v>
      </c>
      <c r="F65" s="153">
        <v>4785</v>
      </c>
      <c r="G65" s="195"/>
    </row>
    <row r="66" spans="1:7" ht="12.75">
      <c r="A66" s="152" t="s">
        <v>283</v>
      </c>
      <c r="B66" s="198">
        <v>7800</v>
      </c>
      <c r="C66" s="198">
        <v>0</v>
      </c>
      <c r="D66" s="198">
        <v>6662</v>
      </c>
      <c r="E66" s="125">
        <v>85.41025641025641</v>
      </c>
      <c r="F66" s="198">
        <v>631</v>
      </c>
      <c r="G66" s="195"/>
    </row>
    <row r="67" spans="1:7" ht="12.75">
      <c r="A67" s="152" t="s">
        <v>284</v>
      </c>
      <c r="B67" s="198">
        <v>54000</v>
      </c>
      <c r="C67" s="198">
        <v>0</v>
      </c>
      <c r="D67" s="198">
        <v>32068</v>
      </c>
      <c r="E67" s="125">
        <v>59.385185185185186</v>
      </c>
      <c r="F67" s="198">
        <v>3833</v>
      </c>
      <c r="G67" s="195"/>
    </row>
    <row r="68" spans="1:7" ht="12.75">
      <c r="A68" s="152" t="s">
        <v>208</v>
      </c>
      <c r="B68" s="198">
        <v>50</v>
      </c>
      <c r="C68" s="198">
        <v>0</v>
      </c>
      <c r="D68" s="198">
        <v>19</v>
      </c>
      <c r="E68" s="125">
        <v>38</v>
      </c>
      <c r="F68" s="198">
        <v>4</v>
      </c>
      <c r="G68" s="195"/>
    </row>
    <row r="69" spans="1:7" ht="12.75">
      <c r="A69" s="152" t="s">
        <v>285</v>
      </c>
      <c r="B69" s="198">
        <v>3371</v>
      </c>
      <c r="C69" s="198">
        <v>0</v>
      </c>
      <c r="D69" s="198">
        <v>1014</v>
      </c>
      <c r="E69" s="125">
        <v>30.080094927321273</v>
      </c>
      <c r="F69" s="198">
        <v>317</v>
      </c>
      <c r="G69" s="195"/>
    </row>
    <row r="70" spans="1:7" ht="12.75">
      <c r="A70" s="152" t="s">
        <v>266</v>
      </c>
      <c r="B70" s="153">
        <v>70621</v>
      </c>
      <c r="C70" s="153">
        <v>54750</v>
      </c>
      <c r="D70" s="153">
        <v>45457</v>
      </c>
      <c r="E70" s="125">
        <v>64.36753940046161</v>
      </c>
      <c r="F70" s="153">
        <v>5301</v>
      </c>
      <c r="G70" s="195"/>
    </row>
    <row r="71" spans="1:7" ht="12.75">
      <c r="A71" s="152" t="s">
        <v>267</v>
      </c>
      <c r="B71" s="198">
        <v>50450</v>
      </c>
      <c r="C71" s="198">
        <v>39410</v>
      </c>
      <c r="D71" s="198">
        <v>34280</v>
      </c>
      <c r="E71" s="125">
        <v>67.94846382556987</v>
      </c>
      <c r="F71" s="198">
        <v>3448</v>
      </c>
      <c r="G71" s="195"/>
    </row>
    <row r="72" spans="1:7" ht="12.75">
      <c r="A72" s="152" t="s">
        <v>286</v>
      </c>
      <c r="B72" s="198">
        <v>20171</v>
      </c>
      <c r="C72" s="198">
        <v>15340</v>
      </c>
      <c r="D72" s="198">
        <v>11177</v>
      </c>
      <c r="E72" s="125">
        <v>55.41123394972981</v>
      </c>
      <c r="F72" s="198">
        <v>1853</v>
      </c>
      <c r="G72" s="195"/>
    </row>
    <row r="73" spans="1:7" ht="12.75">
      <c r="A73" s="152" t="s">
        <v>260</v>
      </c>
      <c r="B73" s="153">
        <v>-5400</v>
      </c>
      <c r="C73" s="153">
        <v>-5796</v>
      </c>
      <c r="D73" s="153">
        <v>-5694</v>
      </c>
      <c r="E73" s="125">
        <v>105.44444444444446</v>
      </c>
      <c r="F73" s="198">
        <v>-516</v>
      </c>
      <c r="G73" s="195"/>
    </row>
    <row r="74" spans="1:7" ht="12.75">
      <c r="A74" s="152" t="s">
        <v>262</v>
      </c>
      <c r="B74" s="198">
        <v>5400</v>
      </c>
      <c r="C74" s="198">
        <v>5796</v>
      </c>
      <c r="D74" s="198">
        <v>6356</v>
      </c>
      <c r="E74" s="125"/>
      <c r="F74" s="198">
        <v>586</v>
      </c>
      <c r="G74" s="195"/>
    </row>
    <row r="75" spans="1:7" ht="12.75">
      <c r="A75" s="88" t="s">
        <v>287</v>
      </c>
      <c r="B75" s="153"/>
      <c r="C75" s="153"/>
      <c r="D75" s="153"/>
      <c r="E75" s="125"/>
      <c r="F75" s="153"/>
      <c r="G75" s="195"/>
    </row>
    <row r="76" spans="1:7" ht="12.75">
      <c r="A76" s="152" t="s">
        <v>264</v>
      </c>
      <c r="B76" s="153">
        <v>500</v>
      </c>
      <c r="C76" s="198">
        <v>447</v>
      </c>
      <c r="D76" s="153">
        <v>563</v>
      </c>
      <c r="E76" s="125">
        <v>112.6</v>
      </c>
      <c r="F76" s="153">
        <v>66</v>
      </c>
      <c r="G76" s="195"/>
    </row>
    <row r="77" spans="1:7" ht="12.75">
      <c r="A77" s="152" t="s">
        <v>288</v>
      </c>
      <c r="B77" s="198">
        <v>500</v>
      </c>
      <c r="C77" s="198">
        <v>0</v>
      </c>
      <c r="D77" s="198">
        <v>555</v>
      </c>
      <c r="E77" s="125">
        <v>111</v>
      </c>
      <c r="F77" s="198">
        <v>66</v>
      </c>
      <c r="G77" s="195"/>
    </row>
    <row r="78" spans="1:7" ht="12.75">
      <c r="A78" s="152" t="s">
        <v>270</v>
      </c>
      <c r="B78" s="198">
        <v>0</v>
      </c>
      <c r="C78" s="198">
        <v>0</v>
      </c>
      <c r="D78" s="198">
        <v>8</v>
      </c>
      <c r="E78" s="125"/>
      <c r="F78" s="198">
        <v>0</v>
      </c>
      <c r="G78" s="195"/>
    </row>
    <row r="79" spans="1:7" ht="12.75">
      <c r="A79" s="152" t="s">
        <v>266</v>
      </c>
      <c r="B79" s="153">
        <v>500</v>
      </c>
      <c r="C79" s="153">
        <v>447</v>
      </c>
      <c r="D79" s="153">
        <v>309</v>
      </c>
      <c r="E79" s="125">
        <v>61.8</v>
      </c>
      <c r="F79" s="153">
        <v>37</v>
      </c>
      <c r="G79" s="195"/>
    </row>
    <row r="80" spans="1:7" ht="12.75">
      <c r="A80" s="152" t="s">
        <v>267</v>
      </c>
      <c r="B80" s="198">
        <v>350</v>
      </c>
      <c r="C80" s="198">
        <v>307</v>
      </c>
      <c r="D80" s="198">
        <v>273</v>
      </c>
      <c r="E80" s="125">
        <v>78</v>
      </c>
      <c r="F80" s="198">
        <v>18</v>
      </c>
      <c r="G80" s="195"/>
    </row>
    <row r="81" spans="1:7" ht="12.75">
      <c r="A81" s="152" t="s">
        <v>257</v>
      </c>
      <c r="B81" s="198">
        <v>150</v>
      </c>
      <c r="C81" s="198">
        <v>140</v>
      </c>
      <c r="D81" s="198">
        <v>36</v>
      </c>
      <c r="E81" s="125">
        <v>24</v>
      </c>
      <c r="F81" s="198">
        <v>19</v>
      </c>
      <c r="G81" s="195"/>
    </row>
    <row r="82" spans="1:7" ht="12.75">
      <c r="A82" s="88" t="s">
        <v>289</v>
      </c>
      <c r="B82" s="153"/>
      <c r="C82" s="153"/>
      <c r="D82" s="153"/>
      <c r="E82" s="125"/>
      <c r="F82" s="153"/>
      <c r="G82" s="195"/>
    </row>
    <row r="83" spans="1:7" ht="12.75">
      <c r="A83" s="152" t="s">
        <v>264</v>
      </c>
      <c r="B83" s="198">
        <v>2000</v>
      </c>
      <c r="C83" s="198">
        <v>1962</v>
      </c>
      <c r="D83" s="198">
        <v>1645</v>
      </c>
      <c r="E83" s="125">
        <v>82.25</v>
      </c>
      <c r="F83" s="198">
        <v>171</v>
      </c>
      <c r="G83" s="195"/>
    </row>
    <row r="84" spans="1:7" ht="12.75">
      <c r="A84" s="152" t="s">
        <v>266</v>
      </c>
      <c r="B84" s="153">
        <v>2000</v>
      </c>
      <c r="C84" s="153">
        <v>1962</v>
      </c>
      <c r="D84" s="153">
        <v>1962</v>
      </c>
      <c r="E84" s="125">
        <v>98.1</v>
      </c>
      <c r="F84" s="153">
        <v>26</v>
      </c>
      <c r="G84" s="195"/>
    </row>
    <row r="85" spans="1:7" ht="12.75">
      <c r="A85" s="152" t="s">
        <v>257</v>
      </c>
      <c r="B85" s="198">
        <v>2000</v>
      </c>
      <c r="C85" s="198">
        <v>1962</v>
      </c>
      <c r="D85" s="198">
        <v>1962</v>
      </c>
      <c r="E85" s="125">
        <v>98.1</v>
      </c>
      <c r="F85" s="198">
        <v>26</v>
      </c>
      <c r="G85" s="195"/>
    </row>
    <row r="86" spans="1:7" ht="12.75">
      <c r="A86" s="152" t="s">
        <v>290</v>
      </c>
      <c r="B86" s="198">
        <v>0</v>
      </c>
      <c r="C86" s="198">
        <v>0</v>
      </c>
      <c r="D86" s="198">
        <v>1000</v>
      </c>
      <c r="E86" s="125"/>
      <c r="F86" s="198">
        <v>0</v>
      </c>
      <c r="G86" s="195"/>
    </row>
    <row r="87" spans="1:7" ht="12.75">
      <c r="A87" s="10" t="s">
        <v>175</v>
      </c>
      <c r="B87" s="153"/>
      <c r="C87" s="153"/>
      <c r="D87" s="153"/>
      <c r="E87" s="125"/>
      <c r="F87" s="153"/>
      <c r="G87" s="1"/>
    </row>
    <row r="88" spans="1:7" ht="12.75">
      <c r="A88" s="96" t="s">
        <v>291</v>
      </c>
      <c r="B88" s="153"/>
      <c r="C88" s="153"/>
      <c r="D88" s="153"/>
      <c r="E88" s="125"/>
      <c r="F88" s="153"/>
      <c r="G88" s="1"/>
    </row>
    <row r="89" spans="1:7" ht="12.75">
      <c r="A89" s="152" t="s">
        <v>264</v>
      </c>
      <c r="B89" s="153">
        <v>131491</v>
      </c>
      <c r="C89" s="153">
        <v>98538</v>
      </c>
      <c r="D89" s="153">
        <v>96379</v>
      </c>
      <c r="E89" s="125">
        <v>73.29703173601236</v>
      </c>
      <c r="F89" s="153">
        <v>10057</v>
      </c>
      <c r="G89" s="1"/>
    </row>
    <row r="90" spans="1:7" ht="12.75">
      <c r="A90" s="152" t="s">
        <v>292</v>
      </c>
      <c r="B90" s="153">
        <v>74152</v>
      </c>
      <c r="C90" s="153">
        <v>0</v>
      </c>
      <c r="D90" s="153">
        <v>53535</v>
      </c>
      <c r="E90" s="125">
        <v>72.19629949293343</v>
      </c>
      <c r="F90" s="198">
        <v>5701</v>
      </c>
      <c r="G90" s="1"/>
    </row>
    <row r="91" spans="1:7" ht="12.75">
      <c r="A91" s="152" t="s">
        <v>293</v>
      </c>
      <c r="B91" s="153">
        <v>53377</v>
      </c>
      <c r="C91" s="153">
        <v>0</v>
      </c>
      <c r="D91" s="153">
        <v>41047</v>
      </c>
      <c r="E91" s="125">
        <v>76.90016299155067</v>
      </c>
      <c r="F91" s="198">
        <v>4235</v>
      </c>
      <c r="G91" s="1"/>
    </row>
    <row r="92" spans="1:7" ht="12.75">
      <c r="A92" s="152" t="s">
        <v>208</v>
      </c>
      <c r="B92" s="153">
        <v>3962</v>
      </c>
      <c r="C92" s="153">
        <v>0</v>
      </c>
      <c r="D92" s="153">
        <v>1797</v>
      </c>
      <c r="E92" s="125">
        <v>45.35588086824836</v>
      </c>
      <c r="F92" s="198">
        <v>121</v>
      </c>
      <c r="G92" s="1"/>
    </row>
    <row r="93" spans="1:7" ht="12.75">
      <c r="A93" s="152" t="s">
        <v>266</v>
      </c>
      <c r="B93" s="153">
        <v>135681</v>
      </c>
      <c r="C93" s="153">
        <v>103445</v>
      </c>
      <c r="D93" s="153">
        <v>97523</v>
      </c>
      <c r="E93" s="125">
        <v>71.87668133342177</v>
      </c>
      <c r="F93" s="153">
        <v>10748</v>
      </c>
      <c r="G93" s="1"/>
    </row>
    <row r="94" spans="1:7" ht="12.75">
      <c r="A94" s="152" t="s">
        <v>267</v>
      </c>
      <c r="B94" s="153">
        <v>130203</v>
      </c>
      <c r="C94" s="153">
        <v>98546</v>
      </c>
      <c r="D94" s="153">
        <v>94622</v>
      </c>
      <c r="E94" s="125">
        <v>72.67267267267268</v>
      </c>
      <c r="F94" s="198">
        <v>10628</v>
      </c>
      <c r="G94" s="1"/>
    </row>
    <row r="95" spans="1:7" ht="12.75">
      <c r="A95" s="152" t="s">
        <v>257</v>
      </c>
      <c r="B95" s="153">
        <v>5478</v>
      </c>
      <c r="C95" s="153">
        <v>4899</v>
      </c>
      <c r="D95" s="153">
        <v>2901</v>
      </c>
      <c r="E95" s="125">
        <v>52.95728368017525</v>
      </c>
      <c r="F95" s="198">
        <v>120</v>
      </c>
      <c r="G95" s="1"/>
    </row>
    <row r="96" spans="1:7" ht="12.75">
      <c r="A96" s="152" t="s">
        <v>260</v>
      </c>
      <c r="B96" s="153">
        <v>-4190</v>
      </c>
      <c r="C96" s="153">
        <v>-4907</v>
      </c>
      <c r="D96" s="153">
        <v>-1144</v>
      </c>
      <c r="E96" s="125">
        <v>27.30310262529833</v>
      </c>
      <c r="F96" s="198">
        <v>-691</v>
      </c>
      <c r="G96" s="1"/>
    </row>
    <row r="97" spans="1:7" ht="12.75">
      <c r="A97" s="152" t="s">
        <v>261</v>
      </c>
      <c r="B97" s="153">
        <v>4189</v>
      </c>
      <c r="C97" s="153">
        <v>3710</v>
      </c>
      <c r="D97" s="153">
        <v>1989</v>
      </c>
      <c r="E97" s="125">
        <v>47.4814991644784</v>
      </c>
      <c r="F97" s="198">
        <v>-25</v>
      </c>
      <c r="G97" s="1"/>
    </row>
    <row r="98" spans="1:7" ht="12.75">
      <c r="A98" s="88" t="s">
        <v>294</v>
      </c>
      <c r="B98" s="153"/>
      <c r="C98" s="153"/>
      <c r="D98" s="153"/>
      <c r="E98" s="125"/>
      <c r="F98" s="153"/>
      <c r="G98" s="195"/>
    </row>
    <row r="99" spans="1:7" ht="12.75">
      <c r="A99" s="152" t="s">
        <v>264</v>
      </c>
      <c r="B99" s="153">
        <v>481062</v>
      </c>
      <c r="C99" s="198">
        <v>354159</v>
      </c>
      <c r="D99" s="153">
        <v>350330</v>
      </c>
      <c r="E99" s="125">
        <v>72.8242929185843</v>
      </c>
      <c r="F99" s="198">
        <v>38081</v>
      </c>
      <c r="G99" s="195"/>
    </row>
    <row r="100" spans="1:7" ht="12.75">
      <c r="A100" s="152" t="s">
        <v>295</v>
      </c>
      <c r="B100" s="198">
        <v>473580</v>
      </c>
      <c r="C100" s="198">
        <v>0</v>
      </c>
      <c r="D100" s="198">
        <v>344391</v>
      </c>
      <c r="E100" s="125">
        <v>72.72076523501838</v>
      </c>
      <c r="F100" s="198">
        <v>37510</v>
      </c>
      <c r="G100" s="195"/>
    </row>
    <row r="101" spans="1:7" ht="12.75">
      <c r="A101" s="152" t="s">
        <v>296</v>
      </c>
      <c r="B101" s="198">
        <v>6037</v>
      </c>
      <c r="C101" s="198">
        <v>0</v>
      </c>
      <c r="D101" s="198">
        <v>4460</v>
      </c>
      <c r="E101" s="125">
        <v>73.87775385125062</v>
      </c>
      <c r="F101" s="198">
        <v>502</v>
      </c>
      <c r="G101" s="195"/>
    </row>
    <row r="102" spans="1:7" ht="12.75">
      <c r="A102" s="152" t="s">
        <v>297</v>
      </c>
      <c r="B102" s="198">
        <v>1445</v>
      </c>
      <c r="C102" s="198">
        <v>0</v>
      </c>
      <c r="D102" s="198">
        <v>1479</v>
      </c>
      <c r="E102" s="125">
        <v>102.35294117647058</v>
      </c>
      <c r="F102" s="198">
        <v>69</v>
      </c>
      <c r="G102" s="195"/>
    </row>
    <row r="103" spans="1:7" ht="12.75">
      <c r="A103" s="152" t="s">
        <v>298</v>
      </c>
      <c r="B103" s="94">
        <v>516531</v>
      </c>
      <c r="C103" s="94">
        <v>401858</v>
      </c>
      <c r="D103" s="94">
        <v>378761</v>
      </c>
      <c r="E103" s="125">
        <v>73.32783511541417</v>
      </c>
      <c r="F103" s="153">
        <v>38819</v>
      </c>
      <c r="G103" s="195"/>
    </row>
    <row r="104" spans="1:7" ht="12.75">
      <c r="A104" s="152" t="s">
        <v>267</v>
      </c>
      <c r="B104" s="198">
        <v>512300</v>
      </c>
      <c r="C104" s="198">
        <v>398301</v>
      </c>
      <c r="D104" s="198">
        <v>377727</v>
      </c>
      <c r="E104" s="125">
        <v>73.73160257661526</v>
      </c>
      <c r="F104" s="198">
        <v>38741</v>
      </c>
      <c r="G104" s="195"/>
    </row>
    <row r="105" spans="1:7" ht="12.75">
      <c r="A105" s="152" t="s">
        <v>257</v>
      </c>
      <c r="B105" s="198">
        <v>4231</v>
      </c>
      <c r="C105" s="198">
        <v>3557</v>
      </c>
      <c r="D105" s="198">
        <v>1034</v>
      </c>
      <c r="E105" s="125">
        <v>24.438666981800992</v>
      </c>
      <c r="F105" s="198">
        <v>78</v>
      </c>
      <c r="G105" s="195"/>
    </row>
    <row r="106" spans="1:7" ht="12.75">
      <c r="A106" s="152" t="s">
        <v>260</v>
      </c>
      <c r="B106" s="198">
        <v>-35469</v>
      </c>
      <c r="C106" s="198">
        <v>-47698</v>
      </c>
      <c r="D106" s="198">
        <v>-28432</v>
      </c>
      <c r="E106" s="125">
        <v>80.16013984042402</v>
      </c>
      <c r="F106" s="198">
        <v>-740</v>
      </c>
      <c r="G106" s="195"/>
    </row>
    <row r="107" spans="1:7" ht="12.75">
      <c r="A107" s="152" t="s">
        <v>261</v>
      </c>
      <c r="B107" s="198">
        <v>35816</v>
      </c>
      <c r="C107" s="198">
        <v>47705</v>
      </c>
      <c r="D107" s="198">
        <v>31009</v>
      </c>
      <c r="E107" s="125">
        <v>86.57862407862407</v>
      </c>
      <c r="F107" s="198">
        <v>1036</v>
      </c>
      <c r="G107" s="195"/>
    </row>
    <row r="108" spans="1:7" ht="12.75">
      <c r="A108" s="88" t="s">
        <v>299</v>
      </c>
      <c r="B108" s="153"/>
      <c r="C108" s="153"/>
      <c r="D108" s="153"/>
      <c r="E108" s="125"/>
      <c r="F108" s="153"/>
      <c r="G108" s="195"/>
    </row>
    <row r="109" spans="1:7" ht="12.75">
      <c r="A109" s="152" t="s">
        <v>264</v>
      </c>
      <c r="B109" s="153">
        <v>377996</v>
      </c>
      <c r="C109" s="202">
        <v>278558</v>
      </c>
      <c r="D109" s="153">
        <v>272540</v>
      </c>
      <c r="E109" s="125">
        <v>72.10129207716484</v>
      </c>
      <c r="F109" s="198">
        <v>29275</v>
      </c>
      <c r="G109" s="195"/>
    </row>
    <row r="110" spans="1:7" ht="12.75">
      <c r="A110" s="201" t="s">
        <v>295</v>
      </c>
      <c r="B110" s="202">
        <v>355769</v>
      </c>
      <c r="C110" s="202">
        <v>0</v>
      </c>
      <c r="D110" s="202">
        <v>258697</v>
      </c>
      <c r="E110" s="125">
        <v>72.71487959884082</v>
      </c>
      <c r="F110" s="198">
        <v>28174</v>
      </c>
      <c r="G110" s="195"/>
    </row>
    <row r="111" spans="1:7" ht="12.75">
      <c r="A111" s="201" t="s">
        <v>296</v>
      </c>
      <c r="B111" s="202">
        <v>3398</v>
      </c>
      <c r="C111" s="202">
        <v>0</v>
      </c>
      <c r="D111" s="202">
        <v>196</v>
      </c>
      <c r="E111" s="125">
        <v>5.768098881695114</v>
      </c>
      <c r="F111" s="198">
        <v>-1967</v>
      </c>
      <c r="G111" s="195"/>
    </row>
    <row r="112" spans="1:7" ht="12.75">
      <c r="A112" s="201" t="s">
        <v>297</v>
      </c>
      <c r="B112" s="202">
        <v>18829</v>
      </c>
      <c r="C112" s="202">
        <v>0</v>
      </c>
      <c r="D112" s="202">
        <v>13647</v>
      </c>
      <c r="E112" s="125">
        <v>72.47862340007435</v>
      </c>
      <c r="F112" s="198">
        <v>3068</v>
      </c>
      <c r="G112" s="195"/>
    </row>
    <row r="113" spans="1:7" ht="12.75">
      <c r="A113" s="152" t="s">
        <v>266</v>
      </c>
      <c r="B113" s="153">
        <v>399580</v>
      </c>
      <c r="C113" s="153">
        <v>312469</v>
      </c>
      <c r="D113" s="153">
        <v>300104</v>
      </c>
      <c r="E113" s="125">
        <v>75.10486010310827</v>
      </c>
      <c r="F113" s="153">
        <v>30804</v>
      </c>
      <c r="G113" s="195"/>
    </row>
    <row r="114" spans="1:7" ht="12.75">
      <c r="A114" s="201" t="s">
        <v>300</v>
      </c>
      <c r="B114" s="202">
        <v>399580</v>
      </c>
      <c r="C114" s="202">
        <v>312469</v>
      </c>
      <c r="D114" s="202">
        <v>300104</v>
      </c>
      <c r="E114" s="125">
        <v>75.10486010310827</v>
      </c>
      <c r="F114" s="198">
        <v>30804</v>
      </c>
      <c r="G114" s="195"/>
    </row>
    <row r="115" spans="1:7" ht="12.75">
      <c r="A115" s="152" t="s">
        <v>260</v>
      </c>
      <c r="B115" s="153">
        <v>-21584</v>
      </c>
      <c r="C115" s="153">
        <v>-33911</v>
      </c>
      <c r="D115" s="153">
        <v>-27564</v>
      </c>
      <c r="E115" s="125"/>
      <c r="F115" s="198">
        <v>-1529</v>
      </c>
      <c r="G115" s="195"/>
    </row>
    <row r="116" spans="1:7" ht="12.75">
      <c r="A116" s="152" t="s">
        <v>261</v>
      </c>
      <c r="B116" s="198">
        <v>21585</v>
      </c>
      <c r="C116" s="198">
        <v>33911</v>
      </c>
      <c r="D116" s="198">
        <v>27579</v>
      </c>
      <c r="E116" s="125"/>
      <c r="F116" s="198">
        <v>1532</v>
      </c>
      <c r="G116" s="195"/>
    </row>
    <row r="117" spans="1:7" ht="12.75">
      <c r="A117" s="88" t="s">
        <v>301</v>
      </c>
      <c r="B117" s="153"/>
      <c r="C117" s="153"/>
      <c r="D117" s="153"/>
      <c r="E117" s="125"/>
      <c r="F117" s="153"/>
      <c r="G117" s="195"/>
    </row>
    <row r="118" spans="1:7" ht="12.75">
      <c r="A118" s="152" t="s">
        <v>264</v>
      </c>
      <c r="B118" s="153">
        <v>36515</v>
      </c>
      <c r="C118" s="202">
        <v>27795</v>
      </c>
      <c r="D118" s="153">
        <v>27202</v>
      </c>
      <c r="E118" s="125">
        <v>74.49541284403671</v>
      </c>
      <c r="F118" s="198">
        <v>2618</v>
      </c>
      <c r="G118" s="195"/>
    </row>
    <row r="119" spans="1:7" ht="12.75">
      <c r="A119" s="201" t="s">
        <v>295</v>
      </c>
      <c r="B119" s="202">
        <v>32186</v>
      </c>
      <c r="C119" s="202">
        <v>0</v>
      </c>
      <c r="D119" s="202">
        <v>23412</v>
      </c>
      <c r="E119" s="125">
        <v>72.73970049089667</v>
      </c>
      <c r="F119" s="198">
        <v>2551</v>
      </c>
      <c r="G119" s="195"/>
    </row>
    <row r="120" spans="1:7" ht="12.75">
      <c r="A120" s="201" t="s">
        <v>296</v>
      </c>
      <c r="B120" s="202">
        <v>469</v>
      </c>
      <c r="C120" s="202">
        <v>0</v>
      </c>
      <c r="D120" s="202">
        <v>330</v>
      </c>
      <c r="E120" s="125">
        <v>70.36247334754798</v>
      </c>
      <c r="F120" s="198">
        <v>39</v>
      </c>
      <c r="G120" s="195"/>
    </row>
    <row r="121" spans="1:7" ht="12.75">
      <c r="A121" s="201" t="s">
        <v>297</v>
      </c>
      <c r="B121" s="202">
        <v>3860</v>
      </c>
      <c r="C121" s="202">
        <v>0</v>
      </c>
      <c r="D121" s="202">
        <v>3460</v>
      </c>
      <c r="E121" s="125">
        <v>89.63730569948186</v>
      </c>
      <c r="F121" s="198">
        <v>28</v>
      </c>
      <c r="G121" s="195"/>
    </row>
    <row r="122" spans="1:7" ht="12.75">
      <c r="A122" s="152" t="s">
        <v>266</v>
      </c>
      <c r="B122" s="153">
        <v>36169</v>
      </c>
      <c r="C122" s="153">
        <v>27788</v>
      </c>
      <c r="D122" s="153">
        <v>25213</v>
      </c>
      <c r="E122" s="125">
        <v>69.70886670906025</v>
      </c>
      <c r="F122" s="153">
        <v>2677</v>
      </c>
      <c r="G122" s="195"/>
    </row>
    <row r="123" spans="1:7" ht="12.75">
      <c r="A123" s="201" t="s">
        <v>300</v>
      </c>
      <c r="B123" s="202">
        <v>36169</v>
      </c>
      <c r="C123" s="202">
        <v>27788</v>
      </c>
      <c r="D123" s="202">
        <v>25213</v>
      </c>
      <c r="E123" s="125">
        <v>69.70886670906025</v>
      </c>
      <c r="F123" s="198">
        <v>2677</v>
      </c>
      <c r="G123" s="203"/>
    </row>
    <row r="124" spans="1:7" ht="12.75">
      <c r="A124" s="152" t="s">
        <v>260</v>
      </c>
      <c r="B124" s="153">
        <v>346</v>
      </c>
      <c r="C124" s="153">
        <v>7</v>
      </c>
      <c r="D124" s="153">
        <v>1989</v>
      </c>
      <c r="E124" s="125"/>
      <c r="F124" s="198">
        <v>-59</v>
      </c>
      <c r="G124" s="195"/>
    </row>
    <row r="125" spans="1:7" ht="12.75">
      <c r="A125" s="88" t="s">
        <v>302</v>
      </c>
      <c r="B125" s="153"/>
      <c r="C125" s="153"/>
      <c r="D125" s="153"/>
      <c r="E125" s="125"/>
      <c r="F125" s="153"/>
      <c r="G125" s="195"/>
    </row>
    <row r="126" spans="1:7" ht="12.75">
      <c r="A126" s="152" t="s">
        <v>264</v>
      </c>
      <c r="B126" s="153">
        <v>1058</v>
      </c>
      <c r="C126" s="202">
        <v>779</v>
      </c>
      <c r="D126" s="153">
        <v>770</v>
      </c>
      <c r="E126" s="125">
        <v>72.77882797731569</v>
      </c>
      <c r="F126" s="153">
        <v>83</v>
      </c>
      <c r="G126" s="195"/>
    </row>
    <row r="127" spans="1:7" ht="12" customHeight="1">
      <c r="A127" s="201" t="s">
        <v>295</v>
      </c>
      <c r="B127" s="202">
        <v>1041</v>
      </c>
      <c r="C127" s="202">
        <v>0</v>
      </c>
      <c r="D127" s="202">
        <v>757</v>
      </c>
      <c r="E127" s="125">
        <v>72.71853986551393</v>
      </c>
      <c r="F127" s="198">
        <v>82</v>
      </c>
      <c r="G127" s="195"/>
    </row>
    <row r="128" spans="1:7" ht="12.75" hidden="1">
      <c r="A128" s="201"/>
      <c r="B128" s="204"/>
      <c r="C128" s="204"/>
      <c r="D128" s="204"/>
      <c r="E128" s="125" t="e">
        <v>#VALUE!</v>
      </c>
      <c r="F128" s="198">
        <v>0</v>
      </c>
      <c r="G128" s="195"/>
    </row>
    <row r="129" spans="1:7" ht="12.75">
      <c r="A129" s="201" t="s">
        <v>297</v>
      </c>
      <c r="B129" s="202">
        <v>17</v>
      </c>
      <c r="C129" s="202">
        <v>0</v>
      </c>
      <c r="D129" s="202">
        <v>13</v>
      </c>
      <c r="E129" s="125">
        <v>76.47058823529412</v>
      </c>
      <c r="F129" s="198">
        <v>1</v>
      </c>
      <c r="G129" s="195"/>
    </row>
    <row r="130" spans="1:7" ht="12.75">
      <c r="A130" s="152" t="s">
        <v>266</v>
      </c>
      <c r="B130" s="153">
        <v>1193</v>
      </c>
      <c r="C130" s="153">
        <v>663</v>
      </c>
      <c r="D130" s="153">
        <v>580</v>
      </c>
      <c r="E130" s="125">
        <v>48.61693210393965</v>
      </c>
      <c r="F130" s="153">
        <v>60</v>
      </c>
      <c r="G130" s="195"/>
    </row>
    <row r="131" spans="1:7" ht="12" customHeight="1">
      <c r="A131" s="201" t="s">
        <v>300</v>
      </c>
      <c r="B131" s="202">
        <v>1193</v>
      </c>
      <c r="C131" s="202">
        <v>663</v>
      </c>
      <c r="D131" s="202">
        <v>580</v>
      </c>
      <c r="E131" s="125">
        <v>48.61693210393965</v>
      </c>
      <c r="F131" s="198">
        <v>60</v>
      </c>
      <c r="G131" s="195"/>
    </row>
    <row r="132" spans="1:7" ht="12.75" hidden="1">
      <c r="A132" s="152"/>
      <c r="B132" s="153"/>
      <c r="C132" s="153"/>
      <c r="D132" s="153"/>
      <c r="E132" s="125" t="e">
        <v>#VALUE!</v>
      </c>
      <c r="F132" s="153"/>
      <c r="G132" s="195"/>
    </row>
    <row r="133" spans="1:7" ht="12.75">
      <c r="A133" s="152" t="s">
        <v>260</v>
      </c>
      <c r="B133" s="153">
        <v>-135</v>
      </c>
      <c r="C133" s="153">
        <v>116</v>
      </c>
      <c r="D133" s="153">
        <v>190</v>
      </c>
      <c r="E133" s="125"/>
      <c r="F133" s="198">
        <v>23</v>
      </c>
      <c r="G133" s="195"/>
    </row>
    <row r="134" spans="1:7" ht="12.75">
      <c r="A134" s="152" t="s">
        <v>261</v>
      </c>
      <c r="B134" s="198">
        <v>135</v>
      </c>
      <c r="C134" s="198">
        <v>-116</v>
      </c>
      <c r="D134" s="198">
        <v>0</v>
      </c>
      <c r="E134" s="125"/>
      <c r="F134" s="198">
        <v>0</v>
      </c>
      <c r="G134" s="195"/>
    </row>
    <row r="135" spans="1:7" ht="25.5">
      <c r="A135" s="86" t="s">
        <v>303</v>
      </c>
      <c r="B135" s="153"/>
      <c r="C135" s="153"/>
      <c r="D135" s="153"/>
      <c r="E135" s="125"/>
      <c r="F135" s="153"/>
      <c r="G135" s="195"/>
    </row>
    <row r="136" spans="1:7" ht="12.75">
      <c r="A136" s="152" t="s">
        <v>264</v>
      </c>
      <c r="B136" s="153">
        <v>84878</v>
      </c>
      <c r="C136" s="198">
        <v>62486</v>
      </c>
      <c r="D136" s="153">
        <v>61928</v>
      </c>
      <c r="E136" s="125">
        <v>72.96119135700653</v>
      </c>
      <c r="F136" s="153">
        <v>6753</v>
      </c>
      <c r="G136" s="195"/>
    </row>
    <row r="137" spans="1:7" ht="12" customHeight="1">
      <c r="A137" s="201" t="s">
        <v>295</v>
      </c>
      <c r="B137" s="202">
        <v>84584</v>
      </c>
      <c r="C137" s="202">
        <v>0</v>
      </c>
      <c r="D137" s="202">
        <v>61525</v>
      </c>
      <c r="E137" s="125">
        <v>72.73834294902109</v>
      </c>
      <c r="F137" s="198">
        <v>6703</v>
      </c>
      <c r="G137" s="195"/>
    </row>
    <row r="138" spans="1:7" ht="12.75" hidden="1">
      <c r="A138" s="201"/>
      <c r="B138" s="204"/>
      <c r="C138" s="204"/>
      <c r="D138" s="204"/>
      <c r="E138" s="125" t="e">
        <v>#VALUE!</v>
      </c>
      <c r="F138" s="204"/>
      <c r="G138" s="195"/>
    </row>
    <row r="139" spans="1:7" ht="12.75">
      <c r="A139" s="201" t="s">
        <v>297</v>
      </c>
      <c r="B139" s="202">
        <v>294</v>
      </c>
      <c r="C139" s="202">
        <v>0</v>
      </c>
      <c r="D139" s="202">
        <v>403</v>
      </c>
      <c r="E139" s="125">
        <v>137.0748299319728</v>
      </c>
      <c r="F139" s="198">
        <v>50</v>
      </c>
      <c r="G139" s="195"/>
    </row>
    <row r="140" spans="1:7" ht="12.75">
      <c r="A140" s="152" t="s">
        <v>266</v>
      </c>
      <c r="B140" s="153">
        <v>95024</v>
      </c>
      <c r="C140" s="153">
        <v>73120</v>
      </c>
      <c r="D140" s="153">
        <v>64522</v>
      </c>
      <c r="E140" s="125">
        <v>67.90074086546556</v>
      </c>
      <c r="F140" s="153">
        <v>6206</v>
      </c>
      <c r="G140" s="195"/>
    </row>
    <row r="141" spans="1:7" ht="12.75">
      <c r="A141" s="201" t="s">
        <v>300</v>
      </c>
      <c r="B141" s="202">
        <v>95024</v>
      </c>
      <c r="C141" s="202">
        <v>73120</v>
      </c>
      <c r="D141" s="202">
        <v>64522</v>
      </c>
      <c r="E141" s="125">
        <v>67.90074086546556</v>
      </c>
      <c r="F141" s="198">
        <v>6206</v>
      </c>
      <c r="G141" s="195"/>
    </row>
    <row r="142" spans="1:7" ht="12.75">
      <c r="A142" s="152" t="s">
        <v>260</v>
      </c>
      <c r="B142" s="153">
        <v>-10146</v>
      </c>
      <c r="C142" s="153">
        <v>-10634</v>
      </c>
      <c r="D142" s="153">
        <v>-2594</v>
      </c>
      <c r="E142" s="125">
        <v>25.566725803272227</v>
      </c>
      <c r="F142" s="198">
        <v>547</v>
      </c>
      <c r="G142" s="195"/>
    </row>
    <row r="143" spans="1:7" ht="12.75">
      <c r="A143" s="152" t="s">
        <v>261</v>
      </c>
      <c r="B143" s="198">
        <v>10145</v>
      </c>
      <c r="C143" s="198">
        <v>10634</v>
      </c>
      <c r="D143" s="198">
        <v>2595</v>
      </c>
      <c r="E143" s="125">
        <v>25.579103006407095</v>
      </c>
      <c r="F143" s="198">
        <v>-547</v>
      </c>
      <c r="G143" s="195"/>
    </row>
    <row r="144" spans="1:7" ht="12.75">
      <c r="A144" s="88" t="s">
        <v>304</v>
      </c>
      <c r="B144" s="153"/>
      <c r="C144" s="153"/>
      <c r="D144" s="153"/>
      <c r="E144" s="125"/>
      <c r="F144" s="153"/>
      <c r="G144" s="195"/>
    </row>
    <row r="145" spans="1:7" ht="12.75">
      <c r="A145" s="152" t="s">
        <v>264</v>
      </c>
      <c r="B145" s="153">
        <v>10125</v>
      </c>
      <c r="C145" s="198">
        <v>7700</v>
      </c>
      <c r="D145" s="153">
        <v>7415</v>
      </c>
      <c r="E145" s="125">
        <v>73.23456790123457</v>
      </c>
      <c r="F145" s="198">
        <v>1086</v>
      </c>
      <c r="G145" s="195"/>
    </row>
    <row r="146" spans="1:7" ht="12.75">
      <c r="A146" s="201" t="s">
        <v>296</v>
      </c>
      <c r="B146" s="202">
        <v>2170</v>
      </c>
      <c r="C146" s="202">
        <v>0</v>
      </c>
      <c r="D146" s="202">
        <v>1655</v>
      </c>
      <c r="E146" s="125">
        <v>76.26728110599078</v>
      </c>
      <c r="F146" s="198">
        <v>151</v>
      </c>
      <c r="G146" s="195"/>
    </row>
    <row r="147" spans="1:7" ht="12.75">
      <c r="A147" s="201" t="s">
        <v>297</v>
      </c>
      <c r="B147" s="202">
        <v>7955</v>
      </c>
      <c r="C147" s="202">
        <v>0</v>
      </c>
      <c r="D147" s="202">
        <v>5760</v>
      </c>
      <c r="E147" s="125">
        <v>72.40729101194218</v>
      </c>
      <c r="F147" s="198">
        <v>935</v>
      </c>
      <c r="G147" s="195"/>
    </row>
    <row r="148" spans="1:7" ht="12.75">
      <c r="A148" s="152" t="s">
        <v>266</v>
      </c>
      <c r="B148" s="153">
        <v>14076</v>
      </c>
      <c r="C148" s="153">
        <v>10977</v>
      </c>
      <c r="D148" s="153">
        <v>7868</v>
      </c>
      <c r="E148" s="125">
        <v>55.896561523159995</v>
      </c>
      <c r="F148" s="153">
        <v>857</v>
      </c>
      <c r="G148" s="195"/>
    </row>
    <row r="149" spans="1:7" ht="12.75">
      <c r="A149" s="205" t="s">
        <v>300</v>
      </c>
      <c r="B149" s="202">
        <v>9845</v>
      </c>
      <c r="C149" s="202">
        <v>7420</v>
      </c>
      <c r="D149" s="202">
        <v>6833</v>
      </c>
      <c r="E149" s="125">
        <v>69.40578974098527</v>
      </c>
      <c r="F149" s="198">
        <v>730</v>
      </c>
      <c r="G149" s="195"/>
    </row>
    <row r="150" spans="1:7" ht="12.75">
      <c r="A150" s="205" t="s">
        <v>305</v>
      </c>
      <c r="B150" s="202">
        <v>4231</v>
      </c>
      <c r="C150" s="202">
        <v>3557</v>
      </c>
      <c r="D150" s="202">
        <v>1035</v>
      </c>
      <c r="E150" s="125">
        <v>24.462302056251477</v>
      </c>
      <c r="F150" s="198">
        <v>127</v>
      </c>
      <c r="G150" s="195"/>
    </row>
    <row r="151" spans="1:7" ht="12.75">
      <c r="A151" s="152" t="s">
        <v>260</v>
      </c>
      <c r="B151" s="153">
        <v>-3951</v>
      </c>
      <c r="C151" s="153">
        <v>-3277</v>
      </c>
      <c r="D151" s="153">
        <v>-453</v>
      </c>
      <c r="E151" s="125">
        <v>11.465451784358391</v>
      </c>
      <c r="F151" s="198">
        <v>229</v>
      </c>
      <c r="G151" s="195"/>
    </row>
    <row r="152" spans="1:7" ht="12.75">
      <c r="A152" s="152" t="s">
        <v>261</v>
      </c>
      <c r="B152" s="198">
        <v>3951</v>
      </c>
      <c r="C152" s="198">
        <v>3277</v>
      </c>
      <c r="D152" s="198">
        <v>517</v>
      </c>
      <c r="E152" s="125">
        <v>13.085294862060238</v>
      </c>
      <c r="F152" s="198">
        <v>329</v>
      </c>
      <c r="G152" s="195"/>
    </row>
    <row r="153" spans="1:7" ht="25.5">
      <c r="A153" s="31" t="s">
        <v>177</v>
      </c>
      <c r="B153" s="159"/>
      <c r="C153" s="159"/>
      <c r="D153" s="159"/>
      <c r="E153" s="125"/>
      <c r="F153" s="159"/>
      <c r="G153" s="195"/>
    </row>
    <row r="154" spans="1:7" ht="12.75">
      <c r="A154" s="88" t="s">
        <v>306</v>
      </c>
      <c r="B154" s="153"/>
      <c r="C154" s="153"/>
      <c r="D154" s="153"/>
      <c r="E154" s="125"/>
      <c r="F154" s="153"/>
      <c r="G154" s="195"/>
    </row>
    <row r="155" spans="1:7" ht="12.75">
      <c r="A155" s="152" t="s">
        <v>264</v>
      </c>
      <c r="B155" s="153">
        <v>8568</v>
      </c>
      <c r="C155" s="198">
        <v>6757</v>
      </c>
      <c r="D155" s="153">
        <v>6185</v>
      </c>
      <c r="E155" s="125">
        <v>72.18720821661998</v>
      </c>
      <c r="F155" s="153">
        <v>593</v>
      </c>
      <c r="G155" s="195"/>
    </row>
    <row r="156" spans="1:7" ht="12.75">
      <c r="A156" s="152" t="s">
        <v>307</v>
      </c>
      <c r="B156" s="198">
        <v>8000</v>
      </c>
      <c r="C156" s="198">
        <v>0</v>
      </c>
      <c r="D156" s="198">
        <v>5745</v>
      </c>
      <c r="E156" s="125">
        <v>71.8125</v>
      </c>
      <c r="F156" s="198">
        <v>553</v>
      </c>
      <c r="G156" s="195"/>
    </row>
    <row r="157" spans="1:7" ht="12.75">
      <c r="A157" s="152" t="s">
        <v>308</v>
      </c>
      <c r="B157" s="198">
        <v>350</v>
      </c>
      <c r="C157" s="198">
        <v>0</v>
      </c>
      <c r="D157" s="198">
        <v>353</v>
      </c>
      <c r="E157" s="125">
        <v>100.85714285714286</v>
      </c>
      <c r="F157" s="198">
        <v>32</v>
      </c>
      <c r="G157" s="195"/>
    </row>
    <row r="158" spans="1:7" ht="12.75">
      <c r="A158" s="152" t="s">
        <v>208</v>
      </c>
      <c r="B158" s="198">
        <v>218</v>
      </c>
      <c r="C158" s="198">
        <v>0</v>
      </c>
      <c r="D158" s="198">
        <v>87</v>
      </c>
      <c r="E158" s="125">
        <v>39.908256880733944</v>
      </c>
      <c r="F158" s="198">
        <v>8</v>
      </c>
      <c r="G158" s="195"/>
    </row>
    <row r="159" spans="1:7" ht="12.75">
      <c r="A159" s="152" t="s">
        <v>266</v>
      </c>
      <c r="B159" s="153">
        <v>8563</v>
      </c>
      <c r="C159" s="153">
        <v>6752</v>
      </c>
      <c r="D159" s="153">
        <v>4889</v>
      </c>
      <c r="E159" s="125">
        <v>57.09447623496439</v>
      </c>
      <c r="F159" s="153">
        <v>711</v>
      </c>
      <c r="G159" s="195"/>
    </row>
    <row r="160" spans="1:7" ht="12.75">
      <c r="A160" s="152" t="s">
        <v>267</v>
      </c>
      <c r="B160" s="198">
        <v>3815</v>
      </c>
      <c r="C160" s="198">
        <v>3129</v>
      </c>
      <c r="D160" s="198">
        <v>2621</v>
      </c>
      <c r="E160" s="125">
        <v>68.70249017038009</v>
      </c>
      <c r="F160" s="198">
        <v>246</v>
      </c>
      <c r="G160" s="195"/>
    </row>
    <row r="161" spans="1:7" ht="12.75">
      <c r="A161" s="152" t="s">
        <v>257</v>
      </c>
      <c r="B161" s="198">
        <v>4748</v>
      </c>
      <c r="C161" s="198">
        <v>3623</v>
      </c>
      <c r="D161" s="198">
        <v>2268</v>
      </c>
      <c r="E161" s="125">
        <v>47.76748104465038</v>
      </c>
      <c r="F161" s="198">
        <v>465</v>
      </c>
      <c r="G161" s="195"/>
    </row>
    <row r="162" spans="1:7" ht="12.75">
      <c r="A162" s="96" t="s">
        <v>309</v>
      </c>
      <c r="B162" s="153"/>
      <c r="C162" s="153"/>
      <c r="D162" s="153"/>
      <c r="E162" s="125"/>
      <c r="F162" s="198">
        <v>0</v>
      </c>
      <c r="G162" s="195"/>
    </row>
    <row r="163" spans="1:7" ht="12.75">
      <c r="A163" s="152" t="s">
        <v>264</v>
      </c>
      <c r="B163" s="198">
        <v>228</v>
      </c>
      <c r="C163" s="198">
        <v>228</v>
      </c>
      <c r="D163" s="198">
        <v>444</v>
      </c>
      <c r="E163" s="125">
        <v>194.73684210526315</v>
      </c>
      <c r="F163" s="198">
        <v>0</v>
      </c>
      <c r="G163" s="195"/>
    </row>
    <row r="164" spans="1:7" ht="12.75">
      <c r="A164" s="152" t="s">
        <v>266</v>
      </c>
      <c r="B164" s="153">
        <v>228</v>
      </c>
      <c r="C164" s="153">
        <v>356</v>
      </c>
      <c r="D164" s="153">
        <v>305</v>
      </c>
      <c r="E164" s="125">
        <v>133.7719298245614</v>
      </c>
      <c r="F164" s="198">
        <v>1</v>
      </c>
      <c r="G164" s="195"/>
    </row>
    <row r="165" spans="1:7" ht="12.75">
      <c r="A165" s="152" t="s">
        <v>267</v>
      </c>
      <c r="B165" s="198">
        <v>64</v>
      </c>
      <c r="C165" s="198">
        <v>64</v>
      </c>
      <c r="D165" s="198">
        <v>60</v>
      </c>
      <c r="E165" s="125">
        <v>93.75</v>
      </c>
      <c r="F165" s="198">
        <v>1</v>
      </c>
      <c r="G165" s="195"/>
    </row>
    <row r="166" spans="1:7" ht="17.25" customHeight="1">
      <c r="A166" s="152" t="s">
        <v>257</v>
      </c>
      <c r="B166" s="198">
        <v>164</v>
      </c>
      <c r="C166" s="198">
        <v>292</v>
      </c>
      <c r="D166" s="198">
        <v>245</v>
      </c>
      <c r="E166" s="125">
        <v>149.390243902439</v>
      </c>
      <c r="F166" s="198">
        <v>0</v>
      </c>
      <c r="G166" s="195"/>
    </row>
    <row r="167" spans="1:7" ht="17.25" customHeight="1">
      <c r="A167" s="10" t="s">
        <v>178</v>
      </c>
      <c r="B167" s="159"/>
      <c r="C167" s="159"/>
      <c r="D167" s="159"/>
      <c r="E167" s="125"/>
      <c r="F167" s="159"/>
      <c r="G167" s="195"/>
    </row>
    <row r="168" spans="1:7" ht="12.75">
      <c r="A168" s="88" t="s">
        <v>310</v>
      </c>
      <c r="B168" s="153"/>
      <c r="C168" s="153"/>
      <c r="D168" s="153"/>
      <c r="E168" s="125"/>
      <c r="F168" s="153"/>
      <c r="G168" s="195"/>
    </row>
    <row r="169" spans="1:7" ht="12.75">
      <c r="A169" s="152" t="s">
        <v>264</v>
      </c>
      <c r="B169" s="153">
        <v>2400</v>
      </c>
      <c r="C169" s="153">
        <v>1710</v>
      </c>
      <c r="D169" s="153">
        <v>1472</v>
      </c>
      <c r="E169" s="125">
        <v>61.33333333333333</v>
      </c>
      <c r="F169" s="153">
        <v>154</v>
      </c>
      <c r="G169" s="195"/>
    </row>
    <row r="170" spans="1:7" ht="29.25" customHeight="1">
      <c r="A170" s="22" t="s">
        <v>311</v>
      </c>
      <c r="B170" s="198">
        <v>1578</v>
      </c>
      <c r="C170" s="198">
        <v>0</v>
      </c>
      <c r="D170" s="198">
        <v>953</v>
      </c>
      <c r="E170" s="125">
        <v>60.39290240811154</v>
      </c>
      <c r="F170" s="198">
        <v>99</v>
      </c>
      <c r="G170" s="195"/>
    </row>
    <row r="171" spans="1:7" ht="27.75" customHeight="1">
      <c r="A171" s="22" t="s">
        <v>312</v>
      </c>
      <c r="B171" s="198">
        <v>618</v>
      </c>
      <c r="C171" s="198">
        <v>0</v>
      </c>
      <c r="D171" s="198">
        <v>419</v>
      </c>
      <c r="E171" s="125">
        <v>67.79935275080906</v>
      </c>
      <c r="F171" s="198">
        <v>55</v>
      </c>
      <c r="G171" s="195"/>
    </row>
    <row r="172" spans="1:7" ht="12.75">
      <c r="A172" s="152" t="s">
        <v>293</v>
      </c>
      <c r="B172" s="198">
        <v>204</v>
      </c>
      <c r="C172" s="198">
        <v>0</v>
      </c>
      <c r="D172" s="198">
        <v>100</v>
      </c>
      <c r="E172" s="125">
        <v>49.01960784313725</v>
      </c>
      <c r="F172" s="198">
        <v>0</v>
      </c>
      <c r="G172" s="195"/>
    </row>
    <row r="173" spans="1:7" ht="12.75">
      <c r="A173" s="152" t="s">
        <v>266</v>
      </c>
      <c r="B173" s="153">
        <v>2400</v>
      </c>
      <c r="C173" s="153">
        <v>1710</v>
      </c>
      <c r="D173" s="153">
        <v>1644</v>
      </c>
      <c r="E173" s="125">
        <v>68.5</v>
      </c>
      <c r="F173" s="153">
        <v>152</v>
      </c>
      <c r="G173" s="195"/>
    </row>
    <row r="174" spans="1:7" ht="12.75">
      <c r="A174" s="152" t="s">
        <v>267</v>
      </c>
      <c r="B174" s="198">
        <v>2400</v>
      </c>
      <c r="C174" s="198">
        <v>1710</v>
      </c>
      <c r="D174" s="198">
        <v>1644</v>
      </c>
      <c r="E174" s="125">
        <v>68.5</v>
      </c>
      <c r="F174" s="198">
        <v>152</v>
      </c>
      <c r="G174" s="195"/>
    </row>
    <row r="175" spans="1:7" ht="38.25">
      <c r="A175" s="31" t="s">
        <v>313</v>
      </c>
      <c r="B175" s="153"/>
      <c r="C175" s="153"/>
      <c r="D175" s="153"/>
      <c r="E175" s="125"/>
      <c r="F175" s="153"/>
      <c r="G175" s="195"/>
    </row>
    <row r="176" spans="1:7" ht="12.75">
      <c r="A176" s="152" t="s">
        <v>264</v>
      </c>
      <c r="B176" s="153">
        <v>144</v>
      </c>
      <c r="C176" s="198">
        <v>108</v>
      </c>
      <c r="D176" s="153">
        <v>72</v>
      </c>
      <c r="E176" s="125">
        <v>50</v>
      </c>
      <c r="F176" s="153">
        <v>18</v>
      </c>
      <c r="G176" s="195"/>
    </row>
    <row r="177" spans="1:7" ht="25.5">
      <c r="A177" s="22" t="s">
        <v>314</v>
      </c>
      <c r="B177" s="198">
        <v>144</v>
      </c>
      <c r="C177" s="198">
        <v>0</v>
      </c>
      <c r="D177" s="198">
        <v>72</v>
      </c>
      <c r="E177" s="125">
        <v>50</v>
      </c>
      <c r="F177" s="198">
        <v>18</v>
      </c>
      <c r="G177" s="195"/>
    </row>
    <row r="178" spans="1:7" ht="12.75">
      <c r="A178" s="152" t="s">
        <v>266</v>
      </c>
      <c r="B178" s="153">
        <v>201</v>
      </c>
      <c r="C178" s="153">
        <v>148</v>
      </c>
      <c r="D178" s="153">
        <v>143</v>
      </c>
      <c r="E178" s="125">
        <v>71.14427860696517</v>
      </c>
      <c r="F178" s="153">
        <v>16</v>
      </c>
      <c r="G178" s="195"/>
    </row>
    <row r="179" spans="1:7" ht="12.75">
      <c r="A179" s="152" t="s">
        <v>267</v>
      </c>
      <c r="B179" s="198">
        <v>189</v>
      </c>
      <c r="C179" s="198">
        <v>136</v>
      </c>
      <c r="D179" s="198">
        <v>133</v>
      </c>
      <c r="E179" s="125">
        <v>70.37037037037037</v>
      </c>
      <c r="F179" s="198">
        <v>16</v>
      </c>
      <c r="G179" s="195"/>
    </row>
    <row r="180" spans="1:7" ht="12.75">
      <c r="A180" s="152" t="s">
        <v>257</v>
      </c>
      <c r="B180" s="198">
        <v>12</v>
      </c>
      <c r="C180" s="198">
        <v>12</v>
      </c>
      <c r="D180" s="198">
        <v>10</v>
      </c>
      <c r="E180" s="125">
        <v>83.33333333333334</v>
      </c>
      <c r="F180" s="198">
        <v>0</v>
      </c>
      <c r="G180" s="195"/>
    </row>
    <row r="181" spans="1:7" ht="12.75">
      <c r="A181" s="152" t="s">
        <v>260</v>
      </c>
      <c r="B181" s="153">
        <v>-57</v>
      </c>
      <c r="C181" s="153">
        <v>-40</v>
      </c>
      <c r="D181" s="153">
        <v>-71</v>
      </c>
      <c r="E181" s="125"/>
      <c r="F181" s="198">
        <v>2</v>
      </c>
      <c r="G181" s="195"/>
    </row>
    <row r="182" spans="1:7" ht="12.75">
      <c r="A182" s="152" t="s">
        <v>261</v>
      </c>
      <c r="B182" s="153">
        <v>57</v>
      </c>
      <c r="C182" s="198">
        <v>39</v>
      </c>
      <c r="D182" s="198">
        <v>39</v>
      </c>
      <c r="E182" s="125">
        <v>68.42105263157895</v>
      </c>
      <c r="F182" s="198">
        <v>2</v>
      </c>
      <c r="G182" s="195"/>
    </row>
    <row r="183" spans="2:7" ht="12.75">
      <c r="B183" s="37"/>
      <c r="C183" s="37"/>
      <c r="D183" s="37"/>
      <c r="E183" s="37"/>
      <c r="F183" s="37"/>
      <c r="G183" s="195"/>
    </row>
    <row r="184" spans="1:7" ht="26.25" customHeight="1">
      <c r="A184" s="598" t="s">
        <v>315</v>
      </c>
      <c r="B184" s="598"/>
      <c r="C184" s="598"/>
      <c r="D184" s="598"/>
      <c r="E184" s="598"/>
      <c r="F184" s="194"/>
      <c r="G184" s="195"/>
    </row>
    <row r="185" spans="3:7" ht="22.5" customHeight="1">
      <c r="C185" s="206"/>
      <c r="D185" s="206"/>
      <c r="E185" s="37"/>
      <c r="F185" s="194"/>
      <c r="G185" s="195"/>
    </row>
    <row r="186" spans="3:7" ht="12.75" customHeight="1">
      <c r="C186" s="194"/>
      <c r="D186" s="194"/>
      <c r="E186" s="3"/>
      <c r="F186" s="194"/>
      <c r="G186" s="195"/>
    </row>
    <row r="187" spans="3:7" ht="16.5" customHeight="1">
      <c r="C187" s="194"/>
      <c r="D187" s="194"/>
      <c r="E187" s="194"/>
      <c r="F187" s="194"/>
      <c r="G187" s="195"/>
    </row>
    <row r="188" spans="5:7" ht="12.75">
      <c r="E188" s="194"/>
      <c r="F188" s="194"/>
      <c r="G188" s="195"/>
    </row>
    <row r="189" spans="1:7" ht="12.75">
      <c r="A189" s="70" t="s">
        <v>316</v>
      </c>
      <c r="B189" s="194"/>
      <c r="C189" s="194"/>
      <c r="D189" s="194"/>
      <c r="E189" s="194"/>
      <c r="F189" s="194"/>
      <c r="G189" s="195"/>
    </row>
    <row r="190" spans="1:7" ht="12.75">
      <c r="A190" s="194"/>
      <c r="B190" s="194"/>
      <c r="C190" s="194"/>
      <c r="D190" s="194"/>
      <c r="E190" s="194"/>
      <c r="F190" s="194"/>
      <c r="G190" s="195"/>
    </row>
    <row r="191" spans="4:7" ht="12.75">
      <c r="D191" s="194"/>
      <c r="E191" s="194"/>
      <c r="F191" s="194"/>
      <c r="G191" s="195"/>
    </row>
    <row r="192" spans="2:7" ht="12.75">
      <c r="B192" s="194"/>
      <c r="C192" s="194"/>
      <c r="D192" s="194"/>
      <c r="E192" s="194"/>
      <c r="F192" s="194"/>
      <c r="G192" s="195"/>
    </row>
    <row r="193" spans="5:7" ht="12.75">
      <c r="E193" s="194"/>
      <c r="F193" s="194"/>
      <c r="G193" s="195"/>
    </row>
    <row r="194" spans="1:7" ht="12.75">
      <c r="A194" s="194"/>
      <c r="B194" s="194"/>
      <c r="C194" s="194"/>
      <c r="D194" s="194"/>
      <c r="E194" s="194"/>
      <c r="F194" s="194"/>
      <c r="G194" s="195"/>
    </row>
    <row r="195" spans="2:7" ht="12.75">
      <c r="B195" s="194"/>
      <c r="C195" s="194"/>
      <c r="D195" s="194"/>
      <c r="E195" s="194"/>
      <c r="F195" s="194"/>
      <c r="G195" s="195"/>
    </row>
    <row r="196" spans="2:7" ht="12.75">
      <c r="B196" s="195"/>
      <c r="C196" s="195"/>
      <c r="D196" s="194"/>
      <c r="E196" s="195"/>
      <c r="F196" s="195"/>
      <c r="G196" s="195"/>
    </row>
    <row r="197" spans="2:7" ht="12.75">
      <c r="B197" s="195"/>
      <c r="C197" s="195"/>
      <c r="D197" s="195"/>
      <c r="E197" s="195"/>
      <c r="F197" s="195"/>
      <c r="G197" s="195"/>
    </row>
    <row r="198" spans="1:7" ht="12.75">
      <c r="A198" s="207" t="s">
        <v>74</v>
      </c>
      <c r="B198" s="195"/>
      <c r="C198" s="195"/>
      <c r="D198" s="195"/>
      <c r="E198" s="195"/>
      <c r="F198" s="195"/>
      <c r="G198" s="195"/>
    </row>
    <row r="199" spans="1:7" ht="12.75">
      <c r="A199" s="207" t="s">
        <v>75</v>
      </c>
      <c r="B199" s="195"/>
      <c r="C199" s="195"/>
      <c r="D199" s="195"/>
      <c r="E199" s="195"/>
      <c r="F199" s="195"/>
      <c r="G199" s="195"/>
    </row>
    <row r="200" spans="2:7" ht="12.75">
      <c r="B200" s="195"/>
      <c r="C200" s="195"/>
      <c r="D200" s="195"/>
      <c r="E200" s="195"/>
      <c r="F200" s="195"/>
      <c r="G200" s="195"/>
    </row>
    <row r="201" spans="2:7" ht="12.75">
      <c r="B201" s="195"/>
      <c r="C201" s="195"/>
      <c r="D201" s="195"/>
      <c r="E201" s="195"/>
      <c r="F201" s="195"/>
      <c r="G201" s="195"/>
    </row>
    <row r="202" spans="2:7" ht="12.75">
      <c r="B202" s="195"/>
      <c r="C202" s="195"/>
      <c r="D202" s="195"/>
      <c r="E202" s="195"/>
      <c r="F202" s="195"/>
      <c r="G202" s="195"/>
    </row>
    <row r="203" spans="2:7" ht="12.75">
      <c r="B203" s="195"/>
      <c r="C203" s="195"/>
      <c r="D203" s="195"/>
      <c r="E203" s="195"/>
      <c r="F203" s="195"/>
      <c r="G203" s="195"/>
    </row>
    <row r="204" spans="2:7" ht="12.75">
      <c r="B204" s="195"/>
      <c r="C204" s="195"/>
      <c r="D204" s="195"/>
      <c r="E204" s="195"/>
      <c r="F204" s="195"/>
      <c r="G204" s="195"/>
    </row>
    <row r="205" spans="2:7" ht="12.75">
      <c r="B205" s="195"/>
      <c r="C205" s="195"/>
      <c r="D205" s="195"/>
      <c r="E205" s="195"/>
      <c r="F205" s="195"/>
      <c r="G205" s="195"/>
    </row>
    <row r="206" spans="1:7" ht="12.75">
      <c r="A206" s="195"/>
      <c r="B206" s="195"/>
      <c r="C206" s="195"/>
      <c r="D206" s="195"/>
      <c r="E206" s="195"/>
      <c r="F206" s="195"/>
      <c r="G206" s="195"/>
    </row>
    <row r="207" spans="1:7" ht="12.75">
      <c r="A207" s="195"/>
      <c r="B207" s="195"/>
      <c r="C207" s="195"/>
      <c r="D207" s="195"/>
      <c r="E207" s="195"/>
      <c r="F207" s="195"/>
      <c r="G207" s="195"/>
    </row>
    <row r="208" spans="1:7" ht="12.75">
      <c r="A208" s="195"/>
      <c r="B208" s="195"/>
      <c r="C208" s="195"/>
      <c r="D208" s="195"/>
      <c r="E208" s="195"/>
      <c r="F208" s="195"/>
      <c r="G208" s="195"/>
    </row>
    <row r="209" spans="1:7" ht="12.75">
      <c r="A209" s="195"/>
      <c r="B209" s="195"/>
      <c r="C209" s="195"/>
      <c r="D209" s="195"/>
      <c r="E209" s="195"/>
      <c r="F209" s="195"/>
      <c r="G209" s="195"/>
    </row>
    <row r="210" spans="2:7" ht="12.75">
      <c r="B210" s="195"/>
      <c r="C210" s="195"/>
      <c r="D210" s="195"/>
      <c r="E210" s="195"/>
      <c r="F210" s="195"/>
      <c r="G210" s="195"/>
    </row>
    <row r="211" spans="2:7" ht="12.75">
      <c r="B211" s="195"/>
      <c r="C211" s="195"/>
      <c r="D211" s="195"/>
      <c r="E211" s="195"/>
      <c r="F211" s="195"/>
      <c r="G211" s="195"/>
    </row>
    <row r="212" spans="2:7" ht="12.75">
      <c r="B212" s="195"/>
      <c r="C212" s="195"/>
      <c r="D212" s="195"/>
      <c r="E212" s="195"/>
      <c r="F212" s="195"/>
      <c r="G212" s="195"/>
    </row>
    <row r="213" spans="2:7" ht="12.75">
      <c r="B213" s="195"/>
      <c r="C213" s="195"/>
      <c r="D213" s="195"/>
      <c r="E213" s="195"/>
      <c r="F213" s="195"/>
      <c r="G213" s="195"/>
    </row>
    <row r="214" spans="2:7" ht="12.75">
      <c r="B214" s="195"/>
      <c r="C214" s="195"/>
      <c r="D214" s="195"/>
      <c r="E214" s="195"/>
      <c r="F214" s="195"/>
      <c r="G214" s="195"/>
    </row>
    <row r="215" spans="1:7" ht="12.75">
      <c r="A215" s="195"/>
      <c r="B215" s="195"/>
      <c r="C215" s="195"/>
      <c r="D215" s="195"/>
      <c r="E215" s="195"/>
      <c r="F215" s="195"/>
      <c r="G215" s="195"/>
    </row>
    <row r="216" spans="1:7" ht="12.75">
      <c r="A216" s="195"/>
      <c r="B216" s="195"/>
      <c r="C216" s="195"/>
      <c r="D216" s="195"/>
      <c r="E216" s="195"/>
      <c r="F216" s="195"/>
      <c r="G216" s="195"/>
    </row>
    <row r="217" spans="2:7" ht="12.75">
      <c r="B217" s="195"/>
      <c r="C217" s="195"/>
      <c r="D217" s="195"/>
      <c r="E217" s="195"/>
      <c r="F217" s="195"/>
      <c r="G217" s="195"/>
    </row>
    <row r="218" spans="2:7" ht="12.75">
      <c r="B218" s="195"/>
      <c r="C218" s="195"/>
      <c r="D218" s="195"/>
      <c r="E218" s="195"/>
      <c r="F218" s="195"/>
      <c r="G218" s="195"/>
    </row>
    <row r="219" spans="2:7" ht="12.75">
      <c r="B219" s="195"/>
      <c r="C219" s="195"/>
      <c r="D219" s="195"/>
      <c r="E219" s="195"/>
      <c r="F219" s="195"/>
      <c r="G219" s="195"/>
    </row>
    <row r="220" spans="2:7" ht="12.75">
      <c r="B220" s="195"/>
      <c r="C220" s="195"/>
      <c r="D220" s="195"/>
      <c r="E220" s="195"/>
      <c r="F220" s="195"/>
      <c r="G220" s="195"/>
    </row>
    <row r="221" spans="2:7" ht="12.75">
      <c r="B221" s="195"/>
      <c r="C221" s="195"/>
      <c r="D221" s="195"/>
      <c r="E221" s="195"/>
      <c r="F221" s="195"/>
      <c r="G221" s="195"/>
    </row>
    <row r="222" spans="2:7" ht="12.75">
      <c r="B222" s="195"/>
      <c r="C222" s="195"/>
      <c r="D222" s="195"/>
      <c r="E222" s="195"/>
      <c r="F222" s="195"/>
      <c r="G222" s="195"/>
    </row>
    <row r="223" spans="1:7" ht="12.75">
      <c r="A223" s="195"/>
      <c r="B223" s="195"/>
      <c r="C223" s="195"/>
      <c r="D223" s="195"/>
      <c r="E223" s="195"/>
      <c r="F223" s="195"/>
      <c r="G223" s="195"/>
    </row>
    <row r="224" spans="1:7" ht="12.75">
      <c r="A224" s="195"/>
      <c r="B224" s="195"/>
      <c r="C224" s="195"/>
      <c r="D224" s="195"/>
      <c r="E224" s="195"/>
      <c r="F224" s="195"/>
      <c r="G224" s="195"/>
    </row>
    <row r="225" spans="2:7" ht="12.75">
      <c r="B225" s="195"/>
      <c r="C225" s="195"/>
      <c r="D225" s="195"/>
      <c r="E225" s="195"/>
      <c r="F225" s="195"/>
      <c r="G225" s="195"/>
    </row>
    <row r="226" spans="2:7" ht="12.75">
      <c r="B226" s="195"/>
      <c r="C226" s="195"/>
      <c r="D226" s="195"/>
      <c r="E226" s="195"/>
      <c r="F226" s="195"/>
      <c r="G226" s="195"/>
    </row>
    <row r="227" spans="1:7" ht="12.75">
      <c r="A227" s="195"/>
      <c r="B227" s="195"/>
      <c r="C227" s="195"/>
      <c r="D227" s="195"/>
      <c r="E227" s="195"/>
      <c r="F227" s="195"/>
      <c r="G227" s="195"/>
    </row>
    <row r="228" spans="2:7" ht="12.75">
      <c r="B228" s="195"/>
      <c r="C228" s="195"/>
      <c r="D228" s="195"/>
      <c r="E228" s="195"/>
      <c r="F228" s="195"/>
      <c r="G228" s="195"/>
    </row>
    <row r="229" spans="2:7" ht="12.75">
      <c r="B229" s="195"/>
      <c r="C229" s="195"/>
      <c r="D229" s="195"/>
      <c r="E229" s="195"/>
      <c r="F229" s="195"/>
      <c r="G229" s="195"/>
    </row>
    <row r="230" spans="2:7" ht="12.75">
      <c r="B230" s="195"/>
      <c r="C230" s="195"/>
      <c r="D230" s="195"/>
      <c r="E230" s="195"/>
      <c r="F230" s="195"/>
      <c r="G230" s="195"/>
    </row>
    <row r="231" spans="2:7" ht="12.75">
      <c r="B231" s="195"/>
      <c r="C231" s="195"/>
      <c r="D231" s="195"/>
      <c r="E231" s="195"/>
      <c r="F231" s="195"/>
      <c r="G231" s="195"/>
    </row>
  </sheetData>
  <mergeCells count="4">
    <mergeCell ref="A184:E184"/>
    <mergeCell ref="A5:F5"/>
    <mergeCell ref="A2:F2"/>
    <mergeCell ref="A4:F4"/>
  </mergeCells>
  <printOptions/>
  <pageMargins left="0.75" right="0.36" top="0.7" bottom="0.66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B9" sqref="B9"/>
    </sheetView>
  </sheetViews>
  <sheetFormatPr defaultColWidth="9.140625" defaultRowHeight="12.75"/>
  <cols>
    <col min="1" max="1" width="32.00390625" style="196" customWidth="1"/>
    <col min="2" max="2" width="12.28125" style="196" customWidth="1"/>
    <col min="3" max="3" width="12.140625" style="196" customWidth="1"/>
    <col min="4" max="4" width="9.57421875" style="196" customWidth="1"/>
    <col min="5" max="5" width="8.140625" style="196" customWidth="1"/>
    <col min="6" max="6" width="12.421875" style="196" customWidth="1"/>
    <col min="7" max="7" width="10.7109375" style="196" customWidth="1"/>
  </cols>
  <sheetData>
    <row r="1" spans="1:7" ht="14.25">
      <c r="A1" s="3" t="s">
        <v>318</v>
      </c>
      <c r="B1" s="208"/>
      <c r="C1" s="208"/>
      <c r="D1" s="208"/>
      <c r="E1" s="208"/>
      <c r="F1" s="208"/>
      <c r="G1" s="209" t="s">
        <v>319</v>
      </c>
    </row>
    <row r="3" spans="1:7" ht="15.75">
      <c r="A3" s="5"/>
      <c r="B3" s="5"/>
      <c r="C3" s="5" t="s">
        <v>320</v>
      </c>
      <c r="D3" s="5"/>
      <c r="E3" s="5"/>
      <c r="F3" s="5"/>
      <c r="G3" s="5"/>
    </row>
    <row r="4" spans="1:7" ht="15.75">
      <c r="A4" s="5"/>
      <c r="B4" s="5"/>
      <c r="C4" s="5" t="s">
        <v>197</v>
      </c>
      <c r="D4" s="5"/>
      <c r="E4" s="5"/>
      <c r="F4" s="5"/>
      <c r="G4" s="5"/>
    </row>
    <row r="5" spans="1:7" ht="15.75">
      <c r="A5" s="5"/>
      <c r="B5" s="5"/>
      <c r="C5" s="5" t="s">
        <v>321</v>
      </c>
      <c r="D5" s="5"/>
      <c r="E5" s="5"/>
      <c r="F5" s="5"/>
      <c r="G5" s="5"/>
    </row>
    <row r="6" spans="1:7" ht="15">
      <c r="A6" s="243"/>
      <c r="B6" s="243"/>
      <c r="C6" s="243"/>
      <c r="D6" s="243"/>
      <c r="E6" s="243"/>
      <c r="F6" s="243"/>
      <c r="G6" s="244" t="s">
        <v>3</v>
      </c>
    </row>
    <row r="7" spans="1:7" ht="72">
      <c r="A7" s="80" t="s">
        <v>4</v>
      </c>
      <c r="B7" s="80" t="s">
        <v>5</v>
      </c>
      <c r="C7" s="80" t="s">
        <v>199</v>
      </c>
      <c r="D7" s="80" t="s">
        <v>6</v>
      </c>
      <c r="E7" s="80" t="s">
        <v>200</v>
      </c>
      <c r="F7" s="80" t="s">
        <v>322</v>
      </c>
      <c r="G7" s="80" t="s">
        <v>202</v>
      </c>
    </row>
    <row r="8" spans="1:7" ht="14.25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</row>
    <row r="9" spans="1:7" ht="15">
      <c r="A9" s="211" t="s">
        <v>323</v>
      </c>
      <c r="B9" s="212">
        <v>699762</v>
      </c>
      <c r="C9" s="212">
        <v>519271</v>
      </c>
      <c r="D9" s="212">
        <v>504439</v>
      </c>
      <c r="E9" s="213">
        <v>72.08722394185452</v>
      </c>
      <c r="F9" s="213">
        <v>97.1436879779537</v>
      </c>
      <c r="G9" s="212">
        <v>54769</v>
      </c>
    </row>
    <row r="10" spans="1:7" ht="14.25">
      <c r="A10" s="22" t="s">
        <v>324</v>
      </c>
      <c r="B10" s="155">
        <v>692166</v>
      </c>
      <c r="C10" s="155">
        <v>513304</v>
      </c>
      <c r="D10" s="155">
        <v>501450</v>
      </c>
      <c r="E10" s="214">
        <v>72.44649404911539</v>
      </c>
      <c r="F10" s="214">
        <v>97.69064725776538</v>
      </c>
      <c r="G10" s="170">
        <v>54301</v>
      </c>
    </row>
    <row r="11" spans="1:7" ht="25.5">
      <c r="A11" s="22" t="s">
        <v>325</v>
      </c>
      <c r="B11" s="155">
        <v>4225</v>
      </c>
      <c r="C11" s="155">
        <v>3209</v>
      </c>
      <c r="D11" s="155">
        <v>1975</v>
      </c>
      <c r="E11" s="214">
        <v>46.74556213017752</v>
      </c>
      <c r="F11" s="214">
        <v>61.545652851355555</v>
      </c>
      <c r="G11" s="170">
        <v>151</v>
      </c>
    </row>
    <row r="12" spans="1:7" ht="14.25">
      <c r="A12" s="22" t="s">
        <v>326</v>
      </c>
      <c r="B12" s="155">
        <v>3371</v>
      </c>
      <c r="C12" s="155">
        <v>2758</v>
      </c>
      <c r="D12" s="155">
        <v>1014</v>
      </c>
      <c r="E12" s="214">
        <v>30.080094927321273</v>
      </c>
      <c r="F12" s="214">
        <v>36.765772298767224</v>
      </c>
      <c r="G12" s="170">
        <v>317</v>
      </c>
    </row>
    <row r="13" spans="1:7" ht="15">
      <c r="A13" s="211" t="s">
        <v>210</v>
      </c>
      <c r="B13" s="215">
        <v>743447</v>
      </c>
      <c r="C13" s="215">
        <v>576788</v>
      </c>
      <c r="D13" s="215">
        <v>535422</v>
      </c>
      <c r="E13" s="216">
        <v>72.0188527225209</v>
      </c>
      <c r="F13" s="214">
        <v>92.82821417921316</v>
      </c>
      <c r="G13" s="212">
        <v>56126</v>
      </c>
    </row>
    <row r="14" spans="1:7" ht="15">
      <c r="A14" s="217" t="s">
        <v>327</v>
      </c>
      <c r="B14" s="218">
        <v>706051</v>
      </c>
      <c r="C14" s="218">
        <v>546547</v>
      </c>
      <c r="D14" s="218">
        <v>515441</v>
      </c>
      <c r="E14" s="216">
        <v>73.00336661232687</v>
      </c>
      <c r="F14" s="214">
        <v>94.30863219448648</v>
      </c>
      <c r="G14" s="212">
        <v>53521</v>
      </c>
    </row>
    <row r="15" spans="1:7" ht="15">
      <c r="A15" s="217" t="s">
        <v>212</v>
      </c>
      <c r="B15" s="218">
        <v>29000</v>
      </c>
      <c r="C15" s="218">
        <v>23118</v>
      </c>
      <c r="D15" s="218">
        <v>19420</v>
      </c>
      <c r="E15" s="216">
        <v>66.96551724137932</v>
      </c>
      <c r="F15" s="214">
        <v>84.0038065576607</v>
      </c>
      <c r="G15" s="212">
        <v>1369</v>
      </c>
    </row>
    <row r="16" spans="1:7" ht="14.25">
      <c r="A16" s="152" t="s">
        <v>213</v>
      </c>
      <c r="B16" s="170">
        <v>1541</v>
      </c>
      <c r="C16" s="170">
        <v>1179</v>
      </c>
      <c r="D16" s="155">
        <v>888</v>
      </c>
      <c r="E16" s="214">
        <v>57.62491888384166</v>
      </c>
      <c r="F16" s="214">
        <v>75.31806615776081</v>
      </c>
      <c r="G16" s="170">
        <v>84</v>
      </c>
    </row>
    <row r="17" spans="1:7" ht="25.5">
      <c r="A17" s="22" t="s">
        <v>214</v>
      </c>
      <c r="B17" s="165" t="s">
        <v>84</v>
      </c>
      <c r="C17" s="165" t="s">
        <v>84</v>
      </c>
      <c r="D17" s="155">
        <v>247</v>
      </c>
      <c r="E17" s="219" t="s">
        <v>84</v>
      </c>
      <c r="F17" s="183" t="s">
        <v>84</v>
      </c>
      <c r="G17" s="170">
        <v>23</v>
      </c>
    </row>
    <row r="18" spans="1:7" ht="14.25">
      <c r="A18" s="22" t="s">
        <v>215</v>
      </c>
      <c r="B18" s="165" t="s">
        <v>84</v>
      </c>
      <c r="C18" s="165" t="s">
        <v>84</v>
      </c>
      <c r="D18" s="155">
        <v>15706</v>
      </c>
      <c r="E18" s="219" t="s">
        <v>84</v>
      </c>
      <c r="F18" s="183" t="s">
        <v>84</v>
      </c>
      <c r="G18" s="170">
        <v>1161</v>
      </c>
    </row>
    <row r="19" spans="1:7" ht="14.25">
      <c r="A19" s="22" t="s">
        <v>328</v>
      </c>
      <c r="B19" s="165" t="s">
        <v>84</v>
      </c>
      <c r="C19" s="165" t="s">
        <v>84</v>
      </c>
      <c r="D19" s="155">
        <v>2579</v>
      </c>
      <c r="E19" s="219" t="s">
        <v>84</v>
      </c>
      <c r="F19" s="183" t="s">
        <v>84</v>
      </c>
      <c r="G19" s="170">
        <v>101</v>
      </c>
    </row>
    <row r="20" spans="1:7" ht="30">
      <c r="A20" s="220" t="s">
        <v>216</v>
      </c>
      <c r="B20" s="212">
        <v>8446</v>
      </c>
      <c r="C20" s="212">
        <v>6572</v>
      </c>
      <c r="D20" s="221">
        <v>4236</v>
      </c>
      <c r="E20" s="214">
        <v>50.1539190149183</v>
      </c>
      <c r="F20" s="214">
        <v>64.45526475958613</v>
      </c>
      <c r="G20" s="212">
        <v>302</v>
      </c>
    </row>
    <row r="21" spans="1:7" ht="25.5">
      <c r="A21" s="22" t="s">
        <v>329</v>
      </c>
      <c r="B21" s="165" t="s">
        <v>84</v>
      </c>
      <c r="C21" s="165" t="s">
        <v>84</v>
      </c>
      <c r="D21" s="155">
        <v>2514</v>
      </c>
      <c r="E21" s="183" t="s">
        <v>84</v>
      </c>
      <c r="F21" s="183" t="s">
        <v>84</v>
      </c>
      <c r="G21" s="170">
        <v>2</v>
      </c>
    </row>
    <row r="22" spans="1:7" ht="25.5">
      <c r="A22" s="22" t="s">
        <v>330</v>
      </c>
      <c r="B22" s="165" t="s">
        <v>84</v>
      </c>
      <c r="C22" s="165" t="s">
        <v>84</v>
      </c>
      <c r="D22" s="155">
        <v>1722</v>
      </c>
      <c r="E22" s="183" t="s">
        <v>84</v>
      </c>
      <c r="F22" s="183" t="s">
        <v>84</v>
      </c>
      <c r="G22" s="170">
        <v>300</v>
      </c>
    </row>
    <row r="23" spans="1:7" ht="14.25">
      <c r="A23" s="10" t="s">
        <v>220</v>
      </c>
      <c r="B23" s="149">
        <v>668604</v>
      </c>
      <c r="C23" s="149">
        <v>516857</v>
      </c>
      <c r="D23" s="159">
        <v>491786</v>
      </c>
      <c r="E23" s="214">
        <v>73.55415163534768</v>
      </c>
      <c r="F23" s="214">
        <v>95.14933530937958</v>
      </c>
      <c r="G23" s="159">
        <v>51850</v>
      </c>
    </row>
    <row r="24" spans="1:7" ht="12.75">
      <c r="A24" s="152" t="s">
        <v>221</v>
      </c>
      <c r="B24" s="165" t="s">
        <v>84</v>
      </c>
      <c r="C24" s="165" t="s">
        <v>84</v>
      </c>
      <c r="D24" s="155">
        <v>1534</v>
      </c>
      <c r="E24" s="183" t="s">
        <v>84</v>
      </c>
      <c r="F24" s="183" t="s">
        <v>84</v>
      </c>
      <c r="G24" s="170">
        <v>142</v>
      </c>
    </row>
    <row r="25" spans="1:7" ht="12.75">
      <c r="A25" s="152" t="s">
        <v>331</v>
      </c>
      <c r="B25" s="165" t="s">
        <v>84</v>
      </c>
      <c r="C25" s="165" t="s">
        <v>84</v>
      </c>
      <c r="D25" s="155">
        <v>13259</v>
      </c>
      <c r="E25" s="183" t="s">
        <v>84</v>
      </c>
      <c r="F25" s="183" t="s">
        <v>84</v>
      </c>
      <c r="G25" s="170">
        <v>1751</v>
      </c>
    </row>
    <row r="26" spans="1:7" ht="12.75">
      <c r="A26" s="152" t="s">
        <v>223</v>
      </c>
      <c r="B26" s="183" t="s">
        <v>84</v>
      </c>
      <c r="C26" s="183" t="s">
        <v>84</v>
      </c>
      <c r="D26" s="155">
        <v>0</v>
      </c>
      <c r="E26" s="183" t="s">
        <v>84</v>
      </c>
      <c r="F26" s="183" t="s">
        <v>84</v>
      </c>
      <c r="G26" s="170">
        <v>0</v>
      </c>
    </row>
    <row r="27" spans="1:7" ht="25.5">
      <c r="A27" s="22" t="s">
        <v>224</v>
      </c>
      <c r="B27" s="165" t="s">
        <v>84</v>
      </c>
      <c r="C27" s="165" t="s">
        <v>84</v>
      </c>
      <c r="D27" s="155">
        <v>109673</v>
      </c>
      <c r="E27" s="183" t="s">
        <v>84</v>
      </c>
      <c r="F27" s="183" t="s">
        <v>84</v>
      </c>
      <c r="G27" s="170">
        <v>12220</v>
      </c>
    </row>
    <row r="28" spans="1:7" ht="12.75">
      <c r="A28" s="22" t="s">
        <v>227</v>
      </c>
      <c r="B28" s="165" t="s">
        <v>84</v>
      </c>
      <c r="C28" s="165" t="s">
        <v>84</v>
      </c>
      <c r="D28" s="153">
        <v>366383</v>
      </c>
      <c r="E28" s="183" t="s">
        <v>84</v>
      </c>
      <c r="F28" s="183" t="s">
        <v>84</v>
      </c>
      <c r="G28" s="222">
        <v>37637</v>
      </c>
    </row>
    <row r="29" spans="1:7" ht="12.75">
      <c r="A29" s="101" t="s">
        <v>332</v>
      </c>
      <c r="B29" s="174" t="s">
        <v>84</v>
      </c>
      <c r="C29" s="174" t="s">
        <v>84</v>
      </c>
      <c r="D29" s="155">
        <v>334673</v>
      </c>
      <c r="E29" s="183" t="s">
        <v>84</v>
      </c>
      <c r="F29" s="223" t="s">
        <v>84</v>
      </c>
      <c r="G29" s="170">
        <v>34296</v>
      </c>
    </row>
    <row r="30" spans="1:7" ht="12.75">
      <c r="A30" s="101" t="s">
        <v>333</v>
      </c>
      <c r="B30" s="174" t="s">
        <v>84</v>
      </c>
      <c r="C30" s="174" t="s">
        <v>84</v>
      </c>
      <c r="D30" s="155">
        <v>30929</v>
      </c>
      <c r="E30" s="183" t="s">
        <v>84</v>
      </c>
      <c r="F30" s="223" t="s">
        <v>84</v>
      </c>
      <c r="G30" s="170">
        <v>3257</v>
      </c>
    </row>
    <row r="31" spans="1:7" ht="12.75">
      <c r="A31" s="101" t="s">
        <v>334</v>
      </c>
      <c r="B31" s="174" t="s">
        <v>84</v>
      </c>
      <c r="C31" s="174" t="s">
        <v>84</v>
      </c>
      <c r="D31" s="155">
        <v>473</v>
      </c>
      <c r="E31" s="183" t="s">
        <v>84</v>
      </c>
      <c r="F31" s="223" t="s">
        <v>84</v>
      </c>
      <c r="G31" s="170">
        <v>54</v>
      </c>
    </row>
    <row r="32" spans="1:7" ht="12.75">
      <c r="A32" s="101" t="s">
        <v>335</v>
      </c>
      <c r="B32" s="174" t="s">
        <v>84</v>
      </c>
      <c r="C32" s="174" t="s">
        <v>84</v>
      </c>
      <c r="D32" s="175">
        <v>308</v>
      </c>
      <c r="E32" s="183" t="s">
        <v>84</v>
      </c>
      <c r="F32" s="223" t="s">
        <v>84</v>
      </c>
      <c r="G32" s="170">
        <v>30</v>
      </c>
    </row>
    <row r="33" spans="1:7" ht="25.5">
      <c r="A33" s="22" t="s">
        <v>336</v>
      </c>
      <c r="B33" s="224">
        <v>66</v>
      </c>
      <c r="C33" s="224">
        <v>66</v>
      </c>
      <c r="D33" s="155">
        <v>36</v>
      </c>
      <c r="E33" s="214">
        <v>54.54545454545454</v>
      </c>
      <c r="F33" s="214">
        <v>54.54545454545454</v>
      </c>
      <c r="G33" s="170">
        <v>0</v>
      </c>
    </row>
    <row r="34" spans="1:7" ht="38.25">
      <c r="A34" s="22" t="s">
        <v>337</v>
      </c>
      <c r="B34" s="224">
        <v>1201</v>
      </c>
      <c r="C34" s="174" t="s">
        <v>84</v>
      </c>
      <c r="D34" s="155">
        <v>901</v>
      </c>
      <c r="E34" s="214">
        <v>75.02081598667777</v>
      </c>
      <c r="F34" s="223" t="s">
        <v>84</v>
      </c>
      <c r="G34" s="155">
        <v>100</v>
      </c>
    </row>
    <row r="35" spans="1:7" ht="30">
      <c r="A35" s="225" t="s">
        <v>233</v>
      </c>
      <c r="B35" s="226">
        <v>37396</v>
      </c>
      <c r="C35" s="226">
        <v>30241</v>
      </c>
      <c r="D35" s="226">
        <v>19981</v>
      </c>
      <c r="E35" s="213">
        <v>53.43084821906087</v>
      </c>
      <c r="F35" s="227">
        <v>66.0725505108958</v>
      </c>
      <c r="G35" s="212">
        <v>2605</v>
      </c>
    </row>
    <row r="36" spans="1:7" ht="14.25">
      <c r="A36" s="22" t="s">
        <v>234</v>
      </c>
      <c r="B36" s="170">
        <v>10551</v>
      </c>
      <c r="C36" s="170">
        <v>9633</v>
      </c>
      <c r="D36" s="155">
        <v>7957</v>
      </c>
      <c r="E36" s="214">
        <v>75.41465263956023</v>
      </c>
      <c r="F36" s="214">
        <v>82.60147409944982</v>
      </c>
      <c r="G36" s="170">
        <v>1072</v>
      </c>
    </row>
    <row r="37" spans="1:7" ht="14.25">
      <c r="A37" s="22" t="s">
        <v>235</v>
      </c>
      <c r="B37" s="170">
        <v>26845</v>
      </c>
      <c r="C37" s="170">
        <v>20608</v>
      </c>
      <c r="D37" s="155">
        <v>12024</v>
      </c>
      <c r="E37" s="214">
        <v>44.790463773514624</v>
      </c>
      <c r="F37" s="214">
        <v>58.34627329192546</v>
      </c>
      <c r="G37" s="170">
        <v>1533</v>
      </c>
    </row>
    <row r="38" spans="1:7" ht="30">
      <c r="A38" s="220" t="s">
        <v>338</v>
      </c>
      <c r="B38" s="218">
        <v>6740</v>
      </c>
      <c r="C38" s="228" t="s">
        <v>84</v>
      </c>
      <c r="D38" s="218">
        <v>3319</v>
      </c>
      <c r="E38" s="229" t="s">
        <v>84</v>
      </c>
      <c r="F38" s="229" t="s">
        <v>84</v>
      </c>
      <c r="G38" s="212">
        <v>485</v>
      </c>
    </row>
    <row r="39" spans="1:7" ht="14.25">
      <c r="A39" s="152" t="s">
        <v>239</v>
      </c>
      <c r="B39" s="155">
        <v>6756</v>
      </c>
      <c r="C39" s="155">
        <v>4772</v>
      </c>
      <c r="D39" s="155">
        <v>3358</v>
      </c>
      <c r="E39" s="214">
        <v>49.70396684428656</v>
      </c>
      <c r="F39" s="214">
        <v>70.3688181056161</v>
      </c>
      <c r="G39" s="170">
        <v>494</v>
      </c>
    </row>
    <row r="40" spans="1:7" ht="25.5">
      <c r="A40" s="131" t="s">
        <v>241</v>
      </c>
      <c r="B40" s="155">
        <v>16</v>
      </c>
      <c r="C40" s="155">
        <v>11</v>
      </c>
      <c r="D40" s="155">
        <v>39</v>
      </c>
      <c r="E40" s="214">
        <v>243.75</v>
      </c>
      <c r="F40" s="183" t="s">
        <v>84</v>
      </c>
      <c r="G40" s="170">
        <v>9</v>
      </c>
    </row>
    <row r="41" spans="1:7" ht="15">
      <c r="A41" s="220" t="s">
        <v>339</v>
      </c>
      <c r="B41" s="226">
        <v>-50424</v>
      </c>
      <c r="C41" s="228" t="s">
        <v>84</v>
      </c>
      <c r="D41" s="226">
        <v>-34302</v>
      </c>
      <c r="E41" s="213">
        <v>68.0271299381247</v>
      </c>
      <c r="F41" s="229" t="s">
        <v>84</v>
      </c>
      <c r="G41" s="212">
        <v>-1842</v>
      </c>
    </row>
    <row r="42" spans="1:7" ht="15">
      <c r="A42" s="220" t="s">
        <v>244</v>
      </c>
      <c r="B42" s="218">
        <v>50424</v>
      </c>
      <c r="C42" s="228" t="s">
        <v>84</v>
      </c>
      <c r="D42" s="218">
        <v>34302</v>
      </c>
      <c r="E42" s="214">
        <v>68.0271299381247</v>
      </c>
      <c r="F42" s="229" t="s">
        <v>84</v>
      </c>
      <c r="G42" s="212">
        <v>1842</v>
      </c>
    </row>
    <row r="43" spans="1:7" ht="25.5">
      <c r="A43" s="22" t="s">
        <v>340</v>
      </c>
      <c r="B43" s="155">
        <v>52218</v>
      </c>
      <c r="C43" s="165" t="s">
        <v>84</v>
      </c>
      <c r="D43" s="155">
        <v>40279</v>
      </c>
      <c r="E43" s="214">
        <v>77.13623654678463</v>
      </c>
      <c r="F43" s="183" t="s">
        <v>84</v>
      </c>
      <c r="G43" s="170">
        <v>1101</v>
      </c>
    </row>
    <row r="44" spans="1:7" ht="51">
      <c r="A44" s="22" t="s">
        <v>341</v>
      </c>
      <c r="B44" s="155">
        <v>-1793</v>
      </c>
      <c r="C44" s="165" t="s">
        <v>84</v>
      </c>
      <c r="D44" s="155">
        <v>-5977</v>
      </c>
      <c r="E44" s="214">
        <v>333.35192414947016</v>
      </c>
      <c r="F44" s="183" t="s">
        <v>84</v>
      </c>
      <c r="G44" s="155">
        <v>741</v>
      </c>
    </row>
    <row r="45" spans="1:7" ht="12.75">
      <c r="A45" s="133"/>
      <c r="B45" s="230"/>
      <c r="C45" s="230"/>
      <c r="D45" s="134"/>
      <c r="E45" s="231"/>
      <c r="F45" s="232"/>
      <c r="G45" s="35"/>
    </row>
    <row r="46" spans="1:7" ht="12.75">
      <c r="A46" s="133"/>
      <c r="B46" s="230"/>
      <c r="C46" s="230"/>
      <c r="D46" s="134"/>
      <c r="E46" s="231"/>
      <c r="F46" s="232"/>
      <c r="G46" s="35"/>
    </row>
    <row r="47" spans="1:7" ht="12.75">
      <c r="A47" s="133"/>
      <c r="B47" s="230"/>
      <c r="C47" s="230"/>
      <c r="D47" s="134"/>
      <c r="E47" s="231"/>
      <c r="F47" s="232"/>
      <c r="G47" s="35"/>
    </row>
    <row r="48" spans="1:7" ht="12.75">
      <c r="A48" s="35"/>
      <c r="B48" s="230"/>
      <c r="C48" s="230"/>
      <c r="D48" s="134"/>
      <c r="E48" s="231"/>
      <c r="F48" s="232"/>
      <c r="G48" s="35"/>
    </row>
    <row r="49" spans="1:7" ht="12.75">
      <c r="A49" s="35"/>
      <c r="B49" s="230"/>
      <c r="C49" s="230"/>
      <c r="D49" s="134"/>
      <c r="E49" s="231"/>
      <c r="F49" s="232"/>
      <c r="G49" s="35"/>
    </row>
    <row r="50" spans="1:7" ht="12.75">
      <c r="A50" s="35"/>
      <c r="B50" s="230"/>
      <c r="C50" s="230"/>
      <c r="D50" s="134"/>
      <c r="E50" s="231"/>
      <c r="F50" s="232"/>
      <c r="G50" s="35"/>
    </row>
    <row r="51" spans="1:7" ht="12.75">
      <c r="A51" s="1"/>
      <c r="B51" s="233"/>
      <c r="C51" s="233"/>
      <c r="D51" s="64"/>
      <c r="E51" s="231"/>
      <c r="F51" s="234"/>
      <c r="G51" s="1"/>
    </row>
    <row r="52" spans="1:7" ht="12.75">
      <c r="A52" s="1"/>
      <c r="B52" s="233"/>
      <c r="C52" s="233"/>
      <c r="D52" s="64"/>
      <c r="E52" s="235"/>
      <c r="F52" s="234"/>
      <c r="G52" s="1"/>
    </row>
    <row r="53" spans="1:7" ht="12.75">
      <c r="A53" s="1"/>
      <c r="B53" s="1"/>
      <c r="C53" s="1"/>
      <c r="D53" s="1"/>
      <c r="E53" s="136"/>
      <c r="F53" s="139"/>
      <c r="G53" s="1"/>
    </row>
    <row r="54" spans="1:7" ht="12.75">
      <c r="A54" s="70" t="s">
        <v>342</v>
      </c>
      <c r="B54" s="233"/>
      <c r="C54" s="236"/>
      <c r="D54" s="64"/>
      <c r="E54" s="69"/>
      <c r="F54" s="234"/>
      <c r="G54" s="1"/>
    </row>
    <row r="55" spans="2:6" ht="14.25">
      <c r="B55" s="237"/>
      <c r="C55" s="237"/>
      <c r="E55" s="237"/>
      <c r="F55" s="238"/>
    </row>
    <row r="56" spans="2:6" ht="14.25">
      <c r="B56" s="237"/>
      <c r="C56" s="237"/>
      <c r="E56" s="237"/>
      <c r="F56" s="238"/>
    </row>
    <row r="57" spans="2:6" ht="14.25">
      <c r="B57" s="239"/>
      <c r="C57" s="240"/>
      <c r="D57" s="241"/>
      <c r="E57" s="237"/>
      <c r="F57" s="238"/>
    </row>
    <row r="58" spans="2:6" ht="14.25">
      <c r="B58" s="239"/>
      <c r="C58" s="240"/>
      <c r="D58" s="241"/>
      <c r="E58" s="237"/>
      <c r="F58" s="238"/>
    </row>
    <row r="59" spans="2:6" ht="14.25">
      <c r="B59" s="239"/>
      <c r="C59" s="240"/>
      <c r="D59" s="241"/>
      <c r="E59" s="237"/>
      <c r="F59" s="238"/>
    </row>
    <row r="60" spans="2:6" ht="14.25">
      <c r="B60" s="237"/>
      <c r="C60" s="237"/>
      <c r="E60" s="237"/>
      <c r="F60" s="237"/>
    </row>
    <row r="61" spans="2:6" ht="14.25">
      <c r="B61" s="237"/>
      <c r="C61" s="237"/>
      <c r="E61" s="237"/>
      <c r="F61" s="237"/>
    </row>
    <row r="62" spans="5:6" ht="14.25">
      <c r="E62" s="237"/>
      <c r="F62" s="237"/>
    </row>
    <row r="63" spans="1:6" ht="14.25">
      <c r="A63" s="242"/>
      <c r="E63" s="237"/>
      <c r="F63" s="237"/>
    </row>
    <row r="64" spans="1:6" ht="14.25">
      <c r="A64" s="242"/>
      <c r="E64" s="237"/>
      <c r="F64" s="237"/>
    </row>
    <row r="65" spans="1:6" ht="14.25">
      <c r="A65" s="242"/>
      <c r="E65" s="237"/>
      <c r="F65" s="237"/>
    </row>
    <row r="73" ht="14.25">
      <c r="A73" s="28" t="s">
        <v>74</v>
      </c>
    </row>
    <row r="74" ht="14.25">
      <c r="A74" s="28" t="s">
        <v>75</v>
      </c>
    </row>
  </sheetData>
  <printOptions/>
  <pageMargins left="0.75" right="0.2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194" customWidth="1"/>
    <col min="2" max="2" width="13.00390625" style="194" customWidth="1"/>
    <col min="3" max="3" width="9.7109375" style="194" customWidth="1"/>
    <col min="4" max="4" width="13.57421875" style="194" customWidth="1"/>
    <col min="5" max="5" width="13.28125" style="194" customWidth="1"/>
    <col min="6" max="16384" width="7.8515625" style="194" customWidth="1"/>
  </cols>
  <sheetData>
    <row r="1" spans="1:5" ht="17.25" customHeight="1">
      <c r="A1" s="194" t="s">
        <v>343</v>
      </c>
      <c r="B1" s="3"/>
      <c r="C1" s="3"/>
      <c r="D1" s="3"/>
      <c r="E1" s="244" t="s">
        <v>344</v>
      </c>
    </row>
    <row r="2" ht="1.5" customHeight="1" hidden="1"/>
    <row r="3" ht="15.75" customHeight="1"/>
    <row r="4" spans="1:5" ht="15.75">
      <c r="A4" s="118" t="s">
        <v>345</v>
      </c>
      <c r="B4" s="118"/>
      <c r="C4" s="118"/>
      <c r="D4" s="118"/>
      <c r="E4" s="118"/>
    </row>
    <row r="5" spans="1:5" ht="19.5" customHeight="1">
      <c r="A5" s="595" t="s">
        <v>317</v>
      </c>
      <c r="B5" s="595"/>
      <c r="C5" s="595"/>
      <c r="D5" s="595"/>
      <c r="E5" s="595"/>
    </row>
    <row r="6" ht="17.25" customHeight="1">
      <c r="E6" s="244" t="s">
        <v>3</v>
      </c>
    </row>
    <row r="7" spans="1:6" ht="40.5" customHeight="1">
      <c r="A7" s="80" t="s">
        <v>4</v>
      </c>
      <c r="B7" s="80" t="s">
        <v>157</v>
      </c>
      <c r="C7" s="80" t="s">
        <v>6</v>
      </c>
      <c r="D7" s="80" t="s">
        <v>346</v>
      </c>
      <c r="E7" s="80" t="s">
        <v>81</v>
      </c>
      <c r="F7" s="207"/>
    </row>
    <row r="8" spans="1:5" ht="12.75">
      <c r="A8" s="85">
        <v>1</v>
      </c>
      <c r="B8" s="85">
        <v>2</v>
      </c>
      <c r="C8" s="85">
        <v>3</v>
      </c>
      <c r="D8" s="85">
        <v>4</v>
      </c>
      <c r="E8" s="85">
        <v>5</v>
      </c>
    </row>
    <row r="9" spans="1:5" ht="25.5">
      <c r="A9" s="86" t="s">
        <v>347</v>
      </c>
      <c r="B9" s="85" t="s">
        <v>84</v>
      </c>
      <c r="C9" s="245">
        <v>16630</v>
      </c>
      <c r="D9" s="246" t="s">
        <v>19</v>
      </c>
      <c r="E9" s="247">
        <v>-204</v>
      </c>
    </row>
    <row r="10" spans="1:5" ht="25.5">
      <c r="A10" s="22" t="s">
        <v>348</v>
      </c>
      <c r="B10" s="85" t="s">
        <v>84</v>
      </c>
      <c r="C10" s="248">
        <v>3107</v>
      </c>
      <c r="D10" s="246" t="s">
        <v>19</v>
      </c>
      <c r="E10" s="248">
        <v>223</v>
      </c>
    </row>
    <row r="11" spans="1:5" ht="26.25" customHeight="1">
      <c r="A11" s="22" t="s">
        <v>349</v>
      </c>
      <c r="B11" s="85" t="s">
        <v>84</v>
      </c>
      <c r="C11" s="248">
        <v>13523</v>
      </c>
      <c r="D11" s="246" t="s">
        <v>19</v>
      </c>
      <c r="E11" s="248">
        <v>-427</v>
      </c>
    </row>
    <row r="12" spans="1:5" ht="12.75">
      <c r="A12" s="86" t="s">
        <v>350</v>
      </c>
      <c r="B12" s="42">
        <v>13465</v>
      </c>
      <c r="C12" s="42">
        <v>11029</v>
      </c>
      <c r="D12" s="13">
        <v>81.90865206089862</v>
      </c>
      <c r="E12" s="42">
        <v>1138</v>
      </c>
    </row>
    <row r="13" spans="1:5" ht="16.5" customHeight="1">
      <c r="A13" s="91" t="s">
        <v>327</v>
      </c>
      <c r="B13" s="42">
        <v>8720</v>
      </c>
      <c r="C13" s="42">
        <v>6918</v>
      </c>
      <c r="D13" s="13">
        <v>79.3348623853211</v>
      </c>
      <c r="E13" s="42">
        <v>779</v>
      </c>
    </row>
    <row r="14" spans="1:5" ht="12.75">
      <c r="A14" s="91" t="s">
        <v>212</v>
      </c>
      <c r="B14" s="247">
        <v>8009</v>
      </c>
      <c r="C14" s="122">
        <v>6344</v>
      </c>
      <c r="D14" s="13">
        <v>79.21088775127981</v>
      </c>
      <c r="E14" s="122">
        <v>765</v>
      </c>
    </row>
    <row r="15" spans="1:5" ht="12.75">
      <c r="A15" s="152" t="s">
        <v>213</v>
      </c>
      <c r="B15" s="248">
        <v>496</v>
      </c>
      <c r="C15" s="248">
        <v>299</v>
      </c>
      <c r="D15" s="13">
        <v>60.28225806451613</v>
      </c>
      <c r="E15" s="248">
        <v>29</v>
      </c>
    </row>
    <row r="16" spans="1:5" ht="25.5">
      <c r="A16" s="22" t="s">
        <v>351</v>
      </c>
      <c r="B16" s="183" t="s">
        <v>84</v>
      </c>
      <c r="C16" s="248">
        <v>77</v>
      </c>
      <c r="D16" s="183" t="s">
        <v>84</v>
      </c>
      <c r="E16" s="248">
        <v>19</v>
      </c>
    </row>
    <row r="17" spans="1:5" ht="12.75">
      <c r="A17" s="22" t="s">
        <v>215</v>
      </c>
      <c r="B17" s="183" t="s">
        <v>84</v>
      </c>
      <c r="C17" s="124">
        <v>5968</v>
      </c>
      <c r="D17" s="183" t="s">
        <v>84</v>
      </c>
      <c r="E17" s="124">
        <v>717</v>
      </c>
    </row>
    <row r="18" spans="1:5" s="255" customFormat="1" ht="25.5">
      <c r="A18" s="101" t="s">
        <v>352</v>
      </c>
      <c r="B18" s="223" t="s">
        <v>84</v>
      </c>
      <c r="C18" s="249">
        <v>5670</v>
      </c>
      <c r="D18" s="223" t="s">
        <v>84</v>
      </c>
      <c r="E18" s="249">
        <v>690</v>
      </c>
    </row>
    <row r="19" spans="1:5" s="255" customFormat="1" ht="12.75">
      <c r="A19" s="101" t="s">
        <v>353</v>
      </c>
      <c r="B19" s="223" t="s">
        <v>84</v>
      </c>
      <c r="C19" s="249">
        <v>298</v>
      </c>
      <c r="D19" s="223" t="s">
        <v>84</v>
      </c>
      <c r="E19" s="248">
        <v>27</v>
      </c>
    </row>
    <row r="20" spans="1:5" ht="12.75">
      <c r="A20" s="22" t="s">
        <v>328</v>
      </c>
      <c r="B20" s="183" t="s">
        <v>84</v>
      </c>
      <c r="C20" s="248">
        <v>0</v>
      </c>
      <c r="D20" s="183" t="s">
        <v>84</v>
      </c>
      <c r="E20" s="248">
        <v>0</v>
      </c>
    </row>
    <row r="21" spans="1:5" ht="25.5">
      <c r="A21" s="31" t="s">
        <v>216</v>
      </c>
      <c r="B21" s="183" t="s">
        <v>84</v>
      </c>
      <c r="C21" s="122">
        <v>0</v>
      </c>
      <c r="D21" s="250" t="s">
        <v>19</v>
      </c>
      <c r="E21" s="122">
        <v>0</v>
      </c>
    </row>
    <row r="22" spans="1:5" ht="25.5">
      <c r="A22" s="22" t="s">
        <v>354</v>
      </c>
      <c r="B22" s="183" t="s">
        <v>84</v>
      </c>
      <c r="C22" s="248">
        <v>0</v>
      </c>
      <c r="D22" s="183" t="s">
        <v>84</v>
      </c>
      <c r="E22" s="248">
        <v>0</v>
      </c>
    </row>
    <row r="23" spans="1:5" ht="25.5">
      <c r="A23" s="22" t="s">
        <v>355</v>
      </c>
      <c r="B23" s="183" t="s">
        <v>84</v>
      </c>
      <c r="C23" s="248">
        <v>0</v>
      </c>
      <c r="D23" s="183" t="s">
        <v>84</v>
      </c>
      <c r="E23" s="248">
        <v>0</v>
      </c>
    </row>
    <row r="24" spans="1:5" ht="17.25" customHeight="1">
      <c r="A24" s="10" t="s">
        <v>220</v>
      </c>
      <c r="B24" s="248">
        <v>711</v>
      </c>
      <c r="C24" s="122">
        <v>574</v>
      </c>
      <c r="D24" s="13">
        <v>80.73136427566807</v>
      </c>
      <c r="E24" s="122">
        <v>14</v>
      </c>
    </row>
    <row r="25" spans="1:5" ht="15.75" customHeight="1">
      <c r="A25" s="152" t="s">
        <v>221</v>
      </c>
      <c r="B25" s="183" t="s">
        <v>84</v>
      </c>
      <c r="C25" s="248">
        <v>16</v>
      </c>
      <c r="D25" s="183" t="s">
        <v>84</v>
      </c>
      <c r="E25" s="248">
        <v>2</v>
      </c>
    </row>
    <row r="26" spans="1:5" ht="15.75" customHeight="1">
      <c r="A26" s="152" t="s">
        <v>222</v>
      </c>
      <c r="B26" s="183" t="s">
        <v>84</v>
      </c>
      <c r="C26" s="248">
        <v>0</v>
      </c>
      <c r="D26" s="183" t="s">
        <v>84</v>
      </c>
      <c r="E26" s="248">
        <v>0</v>
      </c>
    </row>
    <row r="27" spans="1:5" ht="16.5" customHeight="1">
      <c r="A27" s="22" t="s">
        <v>223</v>
      </c>
      <c r="B27" s="183" t="s">
        <v>84</v>
      </c>
      <c r="C27" s="248">
        <v>0</v>
      </c>
      <c r="D27" s="183" t="s">
        <v>84</v>
      </c>
      <c r="E27" s="248">
        <v>0</v>
      </c>
    </row>
    <row r="28" spans="1:5" ht="25.5">
      <c r="A28" s="22" t="s">
        <v>356</v>
      </c>
      <c r="B28" s="183" t="s">
        <v>84</v>
      </c>
      <c r="C28" s="248">
        <v>418</v>
      </c>
      <c r="D28" s="183" t="s">
        <v>84</v>
      </c>
      <c r="E28" s="248">
        <v>3</v>
      </c>
    </row>
    <row r="29" spans="1:5" ht="15" customHeight="1">
      <c r="A29" s="22" t="s">
        <v>227</v>
      </c>
      <c r="B29" s="183" t="s">
        <v>84</v>
      </c>
      <c r="C29" s="248">
        <v>140</v>
      </c>
      <c r="D29" s="183" t="s">
        <v>84</v>
      </c>
      <c r="E29" s="248">
        <v>9</v>
      </c>
    </row>
    <row r="30" spans="1:5" ht="23.25" customHeight="1">
      <c r="A30" s="103" t="s">
        <v>357</v>
      </c>
      <c r="B30" s="122">
        <v>4745</v>
      </c>
      <c r="C30" s="122">
        <v>4111</v>
      </c>
      <c r="D30" s="13">
        <v>86.63856691253952</v>
      </c>
      <c r="E30" s="122">
        <v>359</v>
      </c>
    </row>
    <row r="31" spans="1:5" ht="18.75" customHeight="1">
      <c r="A31" s="22" t="s">
        <v>358</v>
      </c>
      <c r="B31" s="248">
        <v>4687</v>
      </c>
      <c r="C31" s="248">
        <v>4090</v>
      </c>
      <c r="D31" s="13">
        <v>87.2626413484105</v>
      </c>
      <c r="E31" s="248">
        <v>359</v>
      </c>
    </row>
    <row r="32" spans="1:5" ht="18" customHeight="1">
      <c r="A32" s="22" t="s">
        <v>235</v>
      </c>
      <c r="B32" s="248">
        <v>58</v>
      </c>
      <c r="C32" s="248">
        <v>21</v>
      </c>
      <c r="D32" s="13">
        <v>36.206896551724135</v>
      </c>
      <c r="E32" s="248">
        <v>0</v>
      </c>
    </row>
    <row r="33" spans="1:23" s="152" customFormat="1" ht="15.75" customHeight="1">
      <c r="A33" s="103" t="s">
        <v>359</v>
      </c>
      <c r="B33" s="183"/>
      <c r="C33" s="122">
        <v>5601</v>
      </c>
      <c r="D33" s="183" t="s">
        <v>84</v>
      </c>
      <c r="E33" s="85" t="s">
        <v>84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s="152" customFormat="1" ht="16.5" customHeight="1">
      <c r="A34" s="103" t="s">
        <v>244</v>
      </c>
      <c r="B34" s="94"/>
      <c r="C34" s="122">
        <v>-5600</v>
      </c>
      <c r="D34" s="183" t="s">
        <v>84</v>
      </c>
      <c r="E34" s="85" t="s">
        <v>84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s="152" customFormat="1" ht="26.25" customHeight="1">
      <c r="A35" s="131" t="s">
        <v>360</v>
      </c>
      <c r="B35" s="94"/>
      <c r="C35" s="248">
        <v>-5598</v>
      </c>
      <c r="D35" s="183" t="s">
        <v>84</v>
      </c>
      <c r="E35" s="85" t="s">
        <v>84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5" s="37" customFormat="1" ht="24.75" customHeight="1">
      <c r="A36" s="599" t="s">
        <v>361</v>
      </c>
      <c r="B36" s="599"/>
      <c r="C36" s="599"/>
      <c r="D36" s="251">
        <f>'[2]Sheet1'!$N$11/1000</f>
        <v>12403.87</v>
      </c>
      <c r="E36" s="37" t="s">
        <v>362</v>
      </c>
    </row>
    <row r="37" spans="1:5" s="37" customFormat="1" ht="16.5" customHeight="1">
      <c r="A37" s="37" t="s">
        <v>363</v>
      </c>
      <c r="D37" s="252">
        <f>'[3]Sheet1'!$I$18/1000-1</f>
        <v>6314.595</v>
      </c>
      <c r="E37" s="37" t="s">
        <v>362</v>
      </c>
    </row>
    <row r="38" spans="2:5" s="37" customFormat="1" ht="16.5" customHeight="1">
      <c r="B38" s="107"/>
      <c r="C38" s="230"/>
      <c r="D38" s="230"/>
      <c r="E38" s="230"/>
    </row>
    <row r="39" s="37" customFormat="1" ht="16.5" customHeight="1">
      <c r="E39" s="230"/>
    </row>
    <row r="40" s="37" customFormat="1" ht="16.5" customHeight="1">
      <c r="A40" s="70" t="s">
        <v>342</v>
      </c>
    </row>
    <row r="41" spans="2:5" s="37" customFormat="1" ht="16.5" customHeight="1">
      <c r="B41" s="107"/>
      <c r="C41" s="230"/>
      <c r="D41" s="230"/>
      <c r="E41" s="194"/>
    </row>
    <row r="42" spans="2:5" ht="16.5" customHeight="1">
      <c r="B42" s="67"/>
      <c r="C42" s="67"/>
      <c r="D42" s="139"/>
      <c r="E42" s="3"/>
    </row>
    <row r="43" spans="2:4" ht="12.75">
      <c r="B43" s="71"/>
      <c r="C43" s="63"/>
      <c r="D43" s="253"/>
    </row>
    <row r="44" spans="2:4" ht="12.75">
      <c r="B44" s="71"/>
      <c r="C44" s="63"/>
      <c r="D44" s="253"/>
    </row>
    <row r="45" spans="2:4" ht="12.75">
      <c r="B45" s="71"/>
      <c r="C45" s="63"/>
      <c r="D45" s="253"/>
    </row>
    <row r="46" spans="1:4" ht="12.75">
      <c r="A46" s="28"/>
      <c r="B46" s="71"/>
      <c r="C46" s="63"/>
      <c r="D46" s="253"/>
    </row>
    <row r="47" ht="12.75">
      <c r="A47" s="28"/>
    </row>
    <row r="48" ht="12.75">
      <c r="A48" s="207"/>
    </row>
    <row r="49" spans="2:4" ht="12.75">
      <c r="B49" s="71"/>
      <c r="C49" s="63"/>
      <c r="D49" s="253"/>
    </row>
    <row r="50" ht="12" customHeight="1"/>
  </sheetData>
  <mergeCells count="2">
    <mergeCell ref="A36:C36"/>
    <mergeCell ref="A5:E5"/>
  </mergeCells>
  <printOptions/>
  <pageMargins left="0.75" right="0.75" top="0.47" bottom="0.33" header="0.28" footer="0.22"/>
  <pageSetup horizontalDpi="300" verticalDpi="3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G22" sqref="G22"/>
    </sheetView>
  </sheetViews>
  <sheetFormatPr defaultColWidth="9.140625" defaultRowHeight="12.75"/>
  <cols>
    <col min="1" max="1" width="44.28125" style="1" customWidth="1"/>
    <col min="2" max="2" width="8.00390625" style="1" customWidth="1"/>
    <col min="3" max="3" width="11.7109375" style="1" customWidth="1"/>
    <col min="4" max="4" width="10.8515625" style="1" customWidth="1"/>
    <col min="5" max="5" width="9.140625" style="1" customWidth="1"/>
  </cols>
  <sheetData>
    <row r="1" ht="12.75">
      <c r="C1" s="35"/>
    </row>
    <row r="2" spans="1:5" ht="12.75">
      <c r="A2" s="594" t="s">
        <v>364</v>
      </c>
      <c r="B2" s="594"/>
      <c r="C2" s="594"/>
      <c r="D2" s="594"/>
      <c r="E2" s="244" t="s">
        <v>365</v>
      </c>
    </row>
    <row r="4" spans="1:5" ht="15.75">
      <c r="A4" s="595" t="s">
        <v>366</v>
      </c>
      <c r="B4" s="595"/>
      <c r="C4" s="595"/>
      <c r="D4" s="595"/>
      <c r="E4" s="595"/>
    </row>
    <row r="5" spans="1:5" ht="15.75">
      <c r="A5" s="595" t="s">
        <v>367</v>
      </c>
      <c r="B5" s="595"/>
      <c r="C5" s="595"/>
      <c r="D5" s="595"/>
      <c r="E5" s="5"/>
    </row>
    <row r="8" ht="12.75">
      <c r="E8" s="244" t="s">
        <v>3</v>
      </c>
    </row>
    <row r="9" spans="1:5" ht="48">
      <c r="A9" s="321" t="s">
        <v>4</v>
      </c>
      <c r="B9" s="80" t="s">
        <v>368</v>
      </c>
      <c r="C9" s="80" t="s">
        <v>5</v>
      </c>
      <c r="D9" s="80" t="s">
        <v>6</v>
      </c>
      <c r="E9" s="80" t="s">
        <v>369</v>
      </c>
    </row>
    <row r="10" spans="1:5" ht="12.75">
      <c r="A10" s="83">
        <v>1</v>
      </c>
      <c r="B10" s="83">
        <v>2</v>
      </c>
      <c r="C10" s="79">
        <v>3</v>
      </c>
      <c r="D10" s="79">
        <v>4</v>
      </c>
      <c r="E10" s="79">
        <v>5</v>
      </c>
    </row>
    <row r="11" spans="1:5" ht="12.75">
      <c r="A11" s="91" t="s">
        <v>255</v>
      </c>
      <c r="B11" s="88"/>
      <c r="C11" s="42">
        <v>759847</v>
      </c>
      <c r="D11" s="42">
        <v>579048</v>
      </c>
      <c r="E11" s="89">
        <v>76.2</v>
      </c>
    </row>
    <row r="12" spans="1:5" ht="12.75">
      <c r="A12" s="152" t="s">
        <v>370</v>
      </c>
      <c r="B12" s="256">
        <v>1</v>
      </c>
      <c r="C12" s="94">
        <v>81345</v>
      </c>
      <c r="D12" s="94">
        <v>54533</v>
      </c>
      <c r="E12" s="95">
        <v>67</v>
      </c>
    </row>
    <row r="13" spans="1:5" ht="12.75">
      <c r="A13" s="15" t="s">
        <v>371</v>
      </c>
      <c r="B13" s="256">
        <v>2</v>
      </c>
      <c r="C13" s="94">
        <v>42056</v>
      </c>
      <c r="D13" s="94">
        <v>27795</v>
      </c>
      <c r="E13" s="95">
        <v>66.1</v>
      </c>
    </row>
    <row r="14" spans="1:5" ht="12.75">
      <c r="A14" s="15" t="s">
        <v>372</v>
      </c>
      <c r="B14" s="256">
        <v>3</v>
      </c>
      <c r="C14" s="94">
        <v>107517</v>
      </c>
      <c r="D14" s="94">
        <v>78325</v>
      </c>
      <c r="E14" s="95">
        <v>72.8</v>
      </c>
    </row>
    <row r="15" spans="1:5" ht="12.75">
      <c r="A15" s="15" t="s">
        <v>373</v>
      </c>
      <c r="B15" s="256">
        <v>4</v>
      </c>
      <c r="C15" s="94">
        <v>94107</v>
      </c>
      <c r="D15" s="94">
        <v>61836</v>
      </c>
      <c r="E15" s="95">
        <v>65.7</v>
      </c>
    </row>
    <row r="16" spans="1:5" ht="12.75">
      <c r="A16" s="15" t="s">
        <v>374</v>
      </c>
      <c r="B16" s="256">
        <v>5</v>
      </c>
      <c r="C16" s="94">
        <v>68611</v>
      </c>
      <c r="D16" s="94">
        <v>51082</v>
      </c>
      <c r="E16" s="95">
        <v>74.5</v>
      </c>
    </row>
    <row r="17" spans="1:5" ht="12.75">
      <c r="A17" s="15" t="s">
        <v>375</v>
      </c>
      <c r="B17" s="256">
        <v>6</v>
      </c>
      <c r="C17" s="94">
        <v>80413</v>
      </c>
      <c r="D17" s="94">
        <v>61408</v>
      </c>
      <c r="E17" s="95">
        <v>76.4</v>
      </c>
    </row>
    <row r="18" spans="1:5" ht="25.5">
      <c r="A18" s="22" t="s">
        <v>376</v>
      </c>
      <c r="B18" s="256">
        <v>7</v>
      </c>
      <c r="C18" s="94">
        <v>5236</v>
      </c>
      <c r="D18" s="94">
        <v>3093</v>
      </c>
      <c r="E18" s="95">
        <v>59.1</v>
      </c>
    </row>
    <row r="19" spans="1:5" ht="12.75">
      <c r="A19" s="15" t="s">
        <v>377</v>
      </c>
      <c r="B19" s="256">
        <v>8</v>
      </c>
      <c r="C19" s="94">
        <v>23322</v>
      </c>
      <c r="D19" s="94">
        <v>17797</v>
      </c>
      <c r="E19" s="95">
        <v>76.3</v>
      </c>
    </row>
    <row r="20" spans="1:5" ht="12.75">
      <c r="A20" s="15" t="s">
        <v>378</v>
      </c>
      <c r="B20" s="256">
        <v>9</v>
      </c>
      <c r="C20" s="94">
        <v>156</v>
      </c>
      <c r="D20" s="94">
        <v>118</v>
      </c>
      <c r="E20" s="95">
        <v>75.6</v>
      </c>
    </row>
    <row r="21" spans="1:5" ht="25.5">
      <c r="A21" s="22" t="s">
        <v>379</v>
      </c>
      <c r="B21" s="256">
        <v>10</v>
      </c>
      <c r="C21" s="94">
        <v>75575</v>
      </c>
      <c r="D21" s="94">
        <v>43700</v>
      </c>
      <c r="E21" s="95">
        <v>57.8</v>
      </c>
    </row>
    <row r="22" spans="1:5" ht="25.5">
      <c r="A22" s="22" t="s">
        <v>380</v>
      </c>
      <c r="B22" s="256">
        <v>11</v>
      </c>
      <c r="C22" s="94">
        <v>827</v>
      </c>
      <c r="D22" s="94">
        <v>537</v>
      </c>
      <c r="E22" s="95">
        <v>64.9</v>
      </c>
    </row>
    <row r="23" spans="1:5" ht="12.75">
      <c r="A23" s="15" t="s">
        <v>381</v>
      </c>
      <c r="B23" s="256">
        <v>12</v>
      </c>
      <c r="C23" s="94">
        <v>13810</v>
      </c>
      <c r="D23" s="94">
        <v>9451</v>
      </c>
      <c r="E23" s="95">
        <v>68.4</v>
      </c>
    </row>
    <row r="24" spans="1:5" ht="12.75">
      <c r="A24" s="15" t="s">
        <v>382</v>
      </c>
      <c r="B24" s="256">
        <v>13</v>
      </c>
      <c r="C24" s="94">
        <v>25015</v>
      </c>
      <c r="D24" s="94">
        <v>15533</v>
      </c>
      <c r="E24" s="95">
        <v>62.1</v>
      </c>
    </row>
    <row r="25" spans="1:5" ht="25.5">
      <c r="A25" s="257" t="s">
        <v>383</v>
      </c>
      <c r="B25" s="258">
        <v>14</v>
      </c>
      <c r="C25" s="259">
        <v>141857</v>
      </c>
      <c r="D25" s="259">
        <v>153840</v>
      </c>
      <c r="E25" s="95">
        <v>108.4</v>
      </c>
    </row>
    <row r="26" spans="2:5" ht="12.75">
      <c r="B26" s="69"/>
      <c r="C26" s="64"/>
      <c r="D26" s="64"/>
      <c r="E26" s="115"/>
    </row>
    <row r="27" spans="1:5" ht="12.75">
      <c r="A27" s="1" t="s">
        <v>384</v>
      </c>
      <c r="B27" s="69"/>
      <c r="C27" s="64"/>
      <c r="D27" s="64"/>
      <c r="E27" s="115"/>
    </row>
    <row r="28" spans="2:5" ht="12.75">
      <c r="B28" s="69"/>
      <c r="C28" s="64"/>
      <c r="D28" s="64"/>
      <c r="E28" s="115"/>
    </row>
    <row r="29" spans="1:5" ht="12.75">
      <c r="A29" s="260"/>
      <c r="B29" s="69"/>
      <c r="C29" s="64"/>
      <c r="D29" s="64"/>
      <c r="E29" s="115"/>
    </row>
    <row r="30" spans="2:5" ht="12.75">
      <c r="B30" s="69"/>
      <c r="C30" s="64"/>
      <c r="D30" s="64"/>
      <c r="E30" s="115"/>
    </row>
    <row r="31" spans="4:5" ht="12.75">
      <c r="D31" s="64"/>
      <c r="E31" s="115"/>
    </row>
    <row r="32" spans="2:5" ht="12.75">
      <c r="B32" s="69"/>
      <c r="C32" s="64"/>
      <c r="D32" s="64"/>
      <c r="E32" s="115"/>
    </row>
    <row r="33" spans="4:5" ht="12.75">
      <c r="D33" s="64"/>
      <c r="E33" s="115"/>
    </row>
    <row r="34" spans="2:5" ht="12.75">
      <c r="B34" s="69"/>
      <c r="C34" s="64"/>
      <c r="D34" s="64"/>
      <c r="E34" s="115"/>
    </row>
    <row r="35" spans="1:4" ht="12.75">
      <c r="A35" s="1" t="s">
        <v>248</v>
      </c>
      <c r="B35" s="63"/>
      <c r="C35" s="75"/>
      <c r="D35" s="64"/>
    </row>
    <row r="36" spans="4:5" ht="12.75">
      <c r="D36" s="64"/>
      <c r="E36" s="115"/>
    </row>
    <row r="37" spans="2:5" ht="12.75">
      <c r="B37" s="69"/>
      <c r="C37" s="64"/>
      <c r="D37" s="64"/>
      <c r="E37" s="115"/>
    </row>
    <row r="38" spans="3:5" ht="12.75">
      <c r="C38" s="64"/>
      <c r="D38" s="64"/>
      <c r="E38" s="115"/>
    </row>
    <row r="39" spans="3:5" ht="12.75">
      <c r="C39" s="64"/>
      <c r="D39" s="64"/>
      <c r="E39" s="115"/>
    </row>
    <row r="40" spans="3:5" ht="12.75">
      <c r="C40" s="64"/>
      <c r="D40" s="64"/>
      <c r="E40" s="115"/>
    </row>
    <row r="41" spans="3:5" ht="12.75">
      <c r="C41" s="64"/>
      <c r="D41" s="64"/>
      <c r="E41" s="115"/>
    </row>
    <row r="42" spans="3:5" ht="12.75">
      <c r="C42" s="64"/>
      <c r="D42" s="64"/>
      <c r="E42" s="115"/>
    </row>
    <row r="43" spans="1:5" ht="12.75">
      <c r="A43" s="7"/>
      <c r="C43" s="64"/>
      <c r="D43" s="64"/>
      <c r="E43" s="115"/>
    </row>
    <row r="44" spans="1:5" ht="12.75">
      <c r="A44" s="7"/>
      <c r="C44" s="64"/>
      <c r="D44" s="64"/>
      <c r="E44" s="115"/>
    </row>
    <row r="45" spans="3:5" ht="12.75">
      <c r="C45" s="64"/>
      <c r="D45" s="64"/>
      <c r="E45" s="115"/>
    </row>
    <row r="46" spans="3:5" ht="12.75">
      <c r="C46" s="64"/>
      <c r="D46" s="64"/>
      <c r="E46" s="115"/>
    </row>
    <row r="47" spans="2:4" ht="12.75">
      <c r="B47" s="64"/>
      <c r="C47" s="64"/>
      <c r="D47" s="115"/>
    </row>
    <row r="48" spans="2:4" ht="12.75">
      <c r="B48" s="64"/>
      <c r="C48" s="64"/>
      <c r="D48" s="115"/>
    </row>
    <row r="49" spans="2:4" ht="12.75">
      <c r="B49" s="64"/>
      <c r="C49" s="64"/>
      <c r="D49" s="115"/>
    </row>
    <row r="50" spans="2:4" ht="12.75">
      <c r="B50" s="64"/>
      <c r="C50" s="64"/>
      <c r="D50" s="115"/>
    </row>
    <row r="51" spans="2:4" ht="12.75">
      <c r="B51" s="64"/>
      <c r="C51" s="64"/>
      <c r="D51" s="115"/>
    </row>
    <row r="52" spans="2:4" ht="12.75">
      <c r="B52" s="64"/>
      <c r="C52" s="64"/>
      <c r="D52" s="115"/>
    </row>
    <row r="53" spans="2:4" ht="12.75">
      <c r="B53" s="64"/>
      <c r="D53" s="115"/>
    </row>
    <row r="54" spans="2:4" ht="12.75">
      <c r="B54" s="64"/>
      <c r="D54" s="115"/>
    </row>
    <row r="55" spans="2:4" ht="12.75">
      <c r="B55" s="64"/>
      <c r="D55" s="115"/>
    </row>
    <row r="56" spans="2:4" ht="12.75">
      <c r="B56" s="64"/>
      <c r="D56" s="115"/>
    </row>
    <row r="57" spans="2:4" ht="12.75">
      <c r="B57" s="64"/>
      <c r="D57" s="115"/>
    </row>
    <row r="58" spans="2:4" ht="12.75">
      <c r="B58" s="64"/>
      <c r="D58" s="115"/>
    </row>
    <row r="59" spans="2:4" ht="12.75">
      <c r="B59" s="64"/>
      <c r="D59" s="115"/>
    </row>
    <row r="60" spans="2:4" ht="12.75">
      <c r="B60" s="64"/>
      <c r="D60" s="115"/>
    </row>
    <row r="61" spans="2:4" ht="12.75">
      <c r="B61" s="64"/>
      <c r="D61" s="115"/>
    </row>
    <row r="62" spans="2:4" ht="12.75">
      <c r="B62" s="64"/>
      <c r="D62" s="115"/>
    </row>
    <row r="63" spans="2:4" ht="12.75">
      <c r="B63" s="64"/>
      <c r="D63" s="115"/>
    </row>
    <row r="64" spans="2:4" ht="12.75">
      <c r="B64" s="64"/>
      <c r="D64" s="115"/>
    </row>
    <row r="65" spans="2:4" ht="12.75">
      <c r="B65" s="64"/>
      <c r="D65" s="115"/>
    </row>
    <row r="66" spans="2:4" ht="12.75">
      <c r="B66" s="64"/>
      <c r="D66" s="115"/>
    </row>
    <row r="67" spans="2:4" ht="12.75">
      <c r="B67" s="64"/>
      <c r="D67" s="115"/>
    </row>
    <row r="68" spans="2:4" ht="12.75">
      <c r="B68" s="64"/>
      <c r="D68" s="115"/>
    </row>
    <row r="69" spans="2:4" ht="12.75">
      <c r="B69" s="64"/>
      <c r="D69" s="115"/>
    </row>
    <row r="70" spans="2:4" ht="12.75">
      <c r="B70" s="64"/>
      <c r="D70" s="115"/>
    </row>
    <row r="71" spans="2:4" ht="12.75">
      <c r="B71" s="64"/>
      <c r="D71" s="115"/>
    </row>
    <row r="72" spans="2:4" ht="12.75">
      <c r="B72" s="64"/>
      <c r="D72" s="115"/>
    </row>
    <row r="73" spans="2:4" ht="12.75">
      <c r="B73" s="64"/>
      <c r="D73" s="115"/>
    </row>
    <row r="74" spans="2:4" ht="12.75">
      <c r="B74" s="64"/>
      <c r="D74" s="115"/>
    </row>
    <row r="75" spans="2:4" ht="12.75">
      <c r="B75" s="64"/>
      <c r="D75" s="115"/>
    </row>
    <row r="76" spans="2:4" ht="12.75">
      <c r="B76" s="64"/>
      <c r="D76" s="115"/>
    </row>
    <row r="77" spans="2:4" ht="12.75">
      <c r="B77" s="64"/>
      <c r="D77" s="115"/>
    </row>
    <row r="78" spans="2:4" ht="12.75">
      <c r="B78" s="64"/>
      <c r="D78" s="115"/>
    </row>
    <row r="79" spans="2:4" ht="12.75">
      <c r="B79" s="64"/>
      <c r="D79" s="115"/>
    </row>
    <row r="80" spans="2:4" ht="12.75">
      <c r="B80" s="64"/>
      <c r="D80" s="115"/>
    </row>
    <row r="81" spans="2:4" ht="12.75">
      <c r="B81" s="64"/>
      <c r="D81" s="115"/>
    </row>
    <row r="82" spans="2:4" ht="12.75">
      <c r="B82" s="64"/>
      <c r="D82" s="115"/>
    </row>
    <row r="83" spans="2:4" ht="12.75">
      <c r="B83" s="64"/>
      <c r="D83" s="115"/>
    </row>
    <row r="84" spans="2:4" ht="12.75">
      <c r="B84" s="64"/>
      <c r="D84" s="115"/>
    </row>
    <row r="85" spans="2:4" ht="12.75">
      <c r="B85" s="64"/>
      <c r="D85" s="115"/>
    </row>
    <row r="86" spans="2:4" ht="12.75">
      <c r="B86" s="64"/>
      <c r="D86" s="115"/>
    </row>
    <row r="87" spans="2:4" ht="12.75">
      <c r="B87" s="64"/>
      <c r="D87" s="115"/>
    </row>
    <row r="88" spans="2:4" ht="12.75">
      <c r="B88" s="64"/>
      <c r="D88" s="115"/>
    </row>
    <row r="89" spans="2:4" ht="12.75">
      <c r="B89" s="64"/>
      <c r="D89" s="115"/>
    </row>
    <row r="90" spans="2:4" ht="12.75">
      <c r="B90" s="64"/>
      <c r="D90" s="115"/>
    </row>
    <row r="91" spans="2:4" ht="12.75">
      <c r="B91" s="64"/>
      <c r="D91" s="115"/>
    </row>
    <row r="92" spans="2:4" ht="12.75">
      <c r="B92" s="64"/>
      <c r="D92" s="115"/>
    </row>
    <row r="93" spans="2:4" ht="12.75">
      <c r="B93" s="64"/>
      <c r="D93" s="115"/>
    </row>
    <row r="94" spans="2:4" ht="12.75">
      <c r="B94" s="64"/>
      <c r="D94" s="115"/>
    </row>
    <row r="95" spans="2:4" ht="12.75">
      <c r="B95" s="64"/>
      <c r="D95" s="115"/>
    </row>
    <row r="96" spans="2:4" ht="12.75">
      <c r="B96" s="64"/>
      <c r="D96" s="115"/>
    </row>
    <row r="97" spans="2:4" ht="12.75">
      <c r="B97" s="64"/>
      <c r="D97" s="115"/>
    </row>
    <row r="98" spans="2:4" ht="12.75">
      <c r="B98" s="64"/>
      <c r="D98" s="115"/>
    </row>
    <row r="99" spans="2:4" ht="12.75">
      <c r="B99" s="64"/>
      <c r="D99" s="115"/>
    </row>
    <row r="100" ht="12.75">
      <c r="B100" s="64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</sheetData>
  <mergeCells count="3">
    <mergeCell ref="A2:D2"/>
    <mergeCell ref="A4:E4"/>
    <mergeCell ref="A5:D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VinetaP</cp:lastModifiedBy>
  <cp:lastPrinted>2002-12-02T14:05:22Z</cp:lastPrinted>
  <dcterms:created xsi:type="dcterms:W3CDTF">2000-10-16T12:45:58Z</dcterms:created>
  <dcterms:modified xsi:type="dcterms:W3CDTF">2002-12-02T15:07:18Z</dcterms:modified>
  <cp:category/>
  <cp:version/>
  <cp:contentType/>
  <cp:contentStatus/>
</cp:coreProperties>
</file>