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1" sheetId="1" r:id="rId1"/>
  </sheets>
  <definedNames>
    <definedName name="_xlnm.Print_Titles" localSheetId="0">'2001'!$4:$6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B41" authorId="0">
      <text>
        <r>
          <rPr>
            <sz val="8"/>
            <rFont val="Tahoma"/>
            <family val="2"/>
          </rPr>
          <t>Iepr.gadā + Maļinova 242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sz val="8"/>
            <rFont val="Tahoma"/>
            <family val="0"/>
          </rPr>
          <t>Iepr.gads +68 Maļinova</t>
        </r>
      </text>
    </comment>
    <comment ref="B44" authorId="0">
      <text>
        <r>
          <rPr>
            <sz val="8"/>
            <rFont val="Tahoma"/>
            <family val="0"/>
          </rPr>
          <t>Iepr.gads + 5435 Maļinova
-311 Cēsu raj. Straupes pag.veicot datu ierkastu inventarizāciju
+208 Rundāles pag.</t>
        </r>
      </text>
    </comment>
    <comment ref="B45" authorId="0">
      <text>
        <r>
          <rPr>
            <sz val="8"/>
            <rFont val="Tahoma"/>
            <family val="0"/>
          </rPr>
          <t xml:space="preserve">Iepr.gads +601 Maļinova
</t>
        </r>
      </text>
    </comment>
    <comment ref="B61" authorId="0">
      <text>
        <r>
          <rPr>
            <sz val="8"/>
            <rFont val="Tahoma"/>
            <family val="0"/>
          </rPr>
          <t xml:space="preserve">+2500 Varakļāni, (laboja iepr.gadu)
</t>
        </r>
      </text>
    </comment>
    <comment ref="B62" authorId="0">
      <text>
        <r>
          <rPr>
            <sz val="8"/>
            <rFont val="Tahoma"/>
            <family val="0"/>
          </rPr>
          <t xml:space="preserve">-2500 Varakļāni (laboja iepr.gadu)
</t>
        </r>
      </text>
    </comment>
    <comment ref="C57" authorId="0">
      <text>
        <r>
          <rPr>
            <sz val="8"/>
            <rFont val="Tahoma"/>
            <family val="0"/>
          </rPr>
          <t>+18779 - Blavu rajona padome- pansionātā izmaksātās pensijas</t>
        </r>
      </text>
    </comment>
    <comment ref="C15" authorId="0">
      <text>
        <r>
          <rPr>
            <sz val="8"/>
            <rFont val="Tahoma"/>
            <family val="0"/>
          </rPr>
          <t>Balvu rajona padome +19191 - pansionāta pensijas
+ 7335 Maļinova, Straupes pag. -24</t>
        </r>
      </text>
    </comment>
    <comment ref="C11" authorId="0">
      <text>
        <r>
          <rPr>
            <sz val="8"/>
            <rFont val="Tahoma"/>
            <family val="0"/>
          </rPr>
          <t xml:space="preserve">+61 Maļinova
</t>
        </r>
      </text>
    </comment>
    <comment ref="C16" authorId="0">
      <text>
        <r>
          <rPr>
            <sz val="8"/>
            <rFont val="Tahoma"/>
            <family val="0"/>
          </rPr>
          <t xml:space="preserve">+8 Ventspils
</t>
        </r>
      </text>
    </comment>
    <comment ref="C71" authorId="0">
      <text>
        <r>
          <rPr>
            <sz val="8"/>
            <rFont val="Tahoma"/>
            <family val="0"/>
          </rPr>
          <t xml:space="preserve"> Kuldīgas rajona padome samazināja atmaksas - 30348, nepareizi iegrāmatojusi 2000.gadā
-1770 Gulbenes rajona Tirzas pag.</t>
        </r>
      </text>
    </comment>
    <comment ref="C18" authorId="0">
      <text>
        <r>
          <rPr>
            <sz val="8"/>
            <rFont val="Tahoma"/>
            <family val="0"/>
          </rPr>
          <t>straupes pag. +335</t>
        </r>
      </text>
    </comment>
    <comment ref="C7" authorId="0">
      <text>
        <r>
          <rPr>
            <sz val="8"/>
            <rFont val="Tahoma"/>
            <family val="0"/>
          </rPr>
          <t>Maļinova +7335,
Straupe -311, Balvu rajona padome +19191,
Ventpisls -8</t>
        </r>
      </text>
    </comment>
  </commentList>
</comments>
</file>

<file path=xl/sharedStrings.xml><?xml version="1.0" encoding="utf-8"?>
<sst xmlns="http://schemas.openxmlformats.org/spreadsheetml/2006/main" count="94" uniqueCount="68">
  <si>
    <t>(latos)</t>
  </si>
  <si>
    <t>Rādītāju nosaukums</t>
  </si>
  <si>
    <t>1. Nodokļu ieņēmumi</t>
  </si>
  <si>
    <t>Dabas resursu nodoklis</t>
  </si>
  <si>
    <t>2. Nenodokļu ieņēmumi</t>
  </si>
  <si>
    <t>Īpašā kārtībā noteiktie iestāžu ieņēmumi</t>
  </si>
  <si>
    <t>Maksas pakalpojumi un citi pašu ieņēmumi</t>
  </si>
  <si>
    <t>valsts budžeta tranzīta pārskaitījumi</t>
  </si>
  <si>
    <t>pašvaldību budžetu tranzīta pārskaitījumi</t>
  </si>
  <si>
    <t>Privatizācijas fonds</t>
  </si>
  <si>
    <t>Autoceļu fonds</t>
  </si>
  <si>
    <t xml:space="preserve">Sociālās aprūpes iestādēs dzīvojošo pensijas </t>
  </si>
  <si>
    <t>Pārējie</t>
  </si>
  <si>
    <t>Atalgojumi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</si>
  <si>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</si>
  <si>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</si>
  <si>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</si>
  <si>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50 Ls par vienību iegāde</t>
  </si>
  <si>
    <t>Grāmatu un žurnālu iegāde</t>
  </si>
  <si>
    <t>IV. PAVISAM IZDEVUMI, TĪRIE AIZDEVUMI (II+III)</t>
  </si>
  <si>
    <t>Naudas līdzekļu atlikums gada sākumā</t>
  </si>
  <si>
    <t>Naudas līdzekļu atlikums gada beigās</t>
  </si>
  <si>
    <t>2001.gada plāns</t>
  </si>
  <si>
    <t>2001.gada naudas plūsma</t>
  </si>
  <si>
    <t>2001.gada izpilde pēc uzkrāšanas principa</t>
  </si>
  <si>
    <t xml:space="preserve">Valsts budžeta transferti </t>
  </si>
  <si>
    <t>x</t>
  </si>
  <si>
    <t>Subsīdijas</t>
  </si>
  <si>
    <t>Mērķdotācijas pašvaldību budžetiem</t>
  </si>
  <si>
    <t>Dotācijas pašvaldību budžetiem</t>
  </si>
  <si>
    <t>Dotācijas iestādēm, organizācijām un uzņēmumiem</t>
  </si>
  <si>
    <t>Dotācijas iedzīvotājiem</t>
  </si>
  <si>
    <t>Pašvaldību budžeta uzturēšanas izdevumu transferti</t>
  </si>
  <si>
    <t>2. Kārtējie izdevumi - kopā</t>
  </si>
  <si>
    <t>4. Subsīdijas un dotācijas</t>
  </si>
  <si>
    <t>1. Uzturēšanas izdevumi (2+3+4)</t>
  </si>
  <si>
    <t>5. Izdevumi kapitālieguldījumiem (6+7+8)</t>
  </si>
  <si>
    <t>6. Kapitālie izdevumi</t>
  </si>
  <si>
    <t>7. Zemes iegāde</t>
  </si>
  <si>
    <t>8. Investīcijas</t>
  </si>
  <si>
    <t>9. Tīrie aizdevumi</t>
  </si>
  <si>
    <t>Valsts (pašvaldību) budžeta aizdevumi</t>
  </si>
  <si>
    <t>Valsts (pašvaldību) budžeta aizdevumu atmaksas</t>
  </si>
  <si>
    <t>t.sk.kredītu procentu nomaksa par pašvaldību 
       ņemtajiem aizņēmumiem no Valsts 
       kases</t>
  </si>
  <si>
    <t>3. Maksājumi par aizņēmumiem un 
    kredītiem</t>
  </si>
  <si>
    <t>t.sk. privatizācijas fonda ieņēmumi</t>
  </si>
  <si>
    <t>Saņemtie valsts budžeta transferta pārskaitījumi (no Valsts Autoeļu fonda autoceļu (ielu) fondam)</t>
  </si>
  <si>
    <t>pašvaldību budžetu transferta pārskaitījumi</t>
  </si>
  <si>
    <t>I. PAVISAM IEŅĒMUMI *</t>
  </si>
  <si>
    <t>KOPĀ - IZDEVUMI PA BUDŽETA VEIDIEM  **</t>
  </si>
  <si>
    <t>citi valsts budžeta transferta pārskaitījumi</t>
  </si>
  <si>
    <t>KOPĀ IZDEVUMI PĒC EKONOMISKĀS KLASIFIKĀCIJAS (1+5+9) **</t>
  </si>
  <si>
    <t>Ieņēmumu pārsniegums (+) vai deficīts (-)</t>
  </si>
  <si>
    <r>
      <t xml:space="preserve">* 2000.gada </t>
    </r>
    <r>
      <rPr>
        <u val="single"/>
        <sz val="10"/>
        <rFont val="Arial"/>
        <family val="2"/>
      </rPr>
      <t>ieņēmumu</t>
    </r>
    <r>
      <rPr>
        <sz val="10"/>
        <rFont val="Arial"/>
        <family val="0"/>
      </rPr>
      <t xml:space="preserve"> naudas plūsmai pievienoti Daugavpils rajona Maļinovas pagasta pārskata 2000.gada pārskata dati. Precizēti 2000.gada dati - Balvu rajona padomei, Ventspils pilsētas domei, Cēsu rajona Straupes pagastam, par kopsummu 26 845 lati.</t>
    </r>
  </si>
  <si>
    <r>
      <t xml:space="preserve">** 2000.gada </t>
    </r>
    <r>
      <rPr>
        <u val="single"/>
        <sz val="10"/>
        <rFont val="Arial"/>
        <family val="2"/>
      </rPr>
      <t>izdevumu</t>
    </r>
    <r>
      <rPr>
        <sz val="10"/>
        <rFont val="Arial"/>
        <family val="0"/>
      </rPr>
      <t xml:space="preserve"> naudas plūsmai pievienoti Daugavpils rajona Maļinovas pagasta gada pārskata dati. Precizēti 2000.gada pārskatu dati - Bauskas rajona Rundāles pagastam, Gulbenes rajona Tirzas pagastam, Cēsu rajona Straupes pagastam, Balvu rajona padomei, Madonas rajona Varakļānu pilsētai, Kuldīgas rajona padomei, par kopsummu  57 140 lati.</t>
    </r>
  </si>
  <si>
    <t>Saņemtie valsts budžeta transferta pārskaitījumi (no Valsts Autoeļu fonda pasažieru regulārajiem pārvadājumiem ar autobusiem)</t>
  </si>
  <si>
    <t xml:space="preserve">   Aizdevumi cita līmeņa budžetiem</t>
  </si>
  <si>
    <t xml:space="preserve">    t.sk. aizdevumi pašvaldību budžetiem</t>
  </si>
  <si>
    <t xml:space="preserve">   Aizdevumi citiem uzņēmumeim un iestādēm</t>
  </si>
  <si>
    <t xml:space="preserve">   Aizdevumi pārējiem</t>
  </si>
  <si>
    <t xml:space="preserve">   Atmaksas no cita līmeņa budžetiem</t>
  </si>
  <si>
    <t xml:space="preserve">   Atmaksas no citiem uzņēmumiem un iestādēm</t>
  </si>
  <si>
    <t xml:space="preserve">   Atmaksas no pārējiem aizdevumiem</t>
  </si>
  <si>
    <t xml:space="preserve">    t.sk. atmaksas no pašvaldību budžetiem</t>
  </si>
  <si>
    <t>Klasifikā-cijas kods</t>
  </si>
  <si>
    <t>Kopsavilkums par pašvaldību speciālā budžeta izpildi 2001.gadā</t>
  </si>
  <si>
    <t>2000.gada kases izpilde *</t>
  </si>
  <si>
    <t>25.pielikums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</si>
</sst>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B3" sqref="B3"/>
    </sheetView>
  </sheetViews>
  <sheetFormatPr defaultColWidth="9.140625" defaultRowHeight="12.75"/>
  <cols>
    <col min="2" max="2" width="40.00390625" style="1" customWidth="1"/>
    <col min="3" max="3" width="10.421875" style="2" customWidth="1"/>
    <col min="4" max="4" width="12.140625" style="2" customWidth="1"/>
    <col min="5" max="5" width="11.140625" style="2" bestFit="1" customWidth="1"/>
    <col min="6" max="6" width="11.8515625" style="2" customWidth="1"/>
    <col min="7" max="7" width="9.140625" style="2" customWidth="1"/>
  </cols>
  <sheetData>
    <row r="1" ht="12.75">
      <c r="F1" s="3" t="s">
        <v>67</v>
      </c>
    </row>
    <row r="2" spans="1:6" ht="25.5" customHeight="1">
      <c r="A2" s="30" t="s">
        <v>65</v>
      </c>
      <c r="B2" s="30"/>
      <c r="C2" s="30"/>
      <c r="D2" s="30"/>
      <c r="E2" s="30"/>
      <c r="F2" s="30"/>
    </row>
    <row r="3" spans="2:6" ht="16.5" customHeight="1">
      <c r="B3" s="4"/>
      <c r="C3" s="4"/>
      <c r="D3" s="4"/>
      <c r="E3" s="4"/>
      <c r="F3" s="4"/>
    </row>
    <row r="4" ht="12.75">
      <c r="F4" s="5" t="s">
        <v>0</v>
      </c>
    </row>
    <row r="5" spans="1:6" ht="51">
      <c r="A5" s="6" t="s">
        <v>64</v>
      </c>
      <c r="B5" s="6" t="s">
        <v>1</v>
      </c>
      <c r="C5" s="7" t="s">
        <v>66</v>
      </c>
      <c r="D5" s="7" t="s">
        <v>22</v>
      </c>
      <c r="E5" s="7" t="s">
        <v>23</v>
      </c>
      <c r="F5" s="7" t="s">
        <v>24</v>
      </c>
    </row>
    <row r="6" ht="12.75"/>
    <row r="7" spans="2:6" ht="12.75">
      <c r="B7" s="8" t="s">
        <v>48</v>
      </c>
      <c r="C7" s="9">
        <f>SUM(C9,C13)</f>
        <v>48640901</v>
      </c>
      <c r="D7" s="18">
        <f>SUM(D9,D13)</f>
        <v>43027049</v>
      </c>
      <c r="E7" s="18">
        <f>SUM(E9,E13)</f>
        <v>40392261</v>
      </c>
      <c r="F7" s="18">
        <f>SUM(F9,F13)</f>
        <v>45305129</v>
      </c>
    </row>
    <row r="8" spans="3:6" ht="12.75">
      <c r="C8" s="9"/>
      <c r="D8" s="9"/>
      <c r="E8" s="9"/>
      <c r="F8" s="9"/>
    </row>
    <row r="9" spans="2:6" ht="12.75">
      <c r="B9" s="10" t="s">
        <v>2</v>
      </c>
      <c r="C9" s="9">
        <f>C11</f>
        <v>2359771</v>
      </c>
      <c r="D9" s="9">
        <f>D11</f>
        <v>2071793</v>
      </c>
      <c r="E9" s="9">
        <f>E11</f>
        <v>1894155</v>
      </c>
      <c r="F9" s="9">
        <f>F11</f>
        <v>1899477</v>
      </c>
    </row>
    <row r="10" ht="12.75"/>
    <row r="11" spans="2:6" ht="12.75">
      <c r="B11" s="1" t="s">
        <v>3</v>
      </c>
      <c r="C11" s="2">
        <f>2359710+61</f>
        <v>2359771</v>
      </c>
      <c r="D11" s="2">
        <v>2071793</v>
      </c>
      <c r="E11" s="2">
        <v>1894155</v>
      </c>
      <c r="F11" s="2">
        <v>1899477</v>
      </c>
    </row>
    <row r="12" ht="12.75"/>
    <row r="13" spans="2:6" ht="12.75">
      <c r="B13" s="10" t="s">
        <v>4</v>
      </c>
      <c r="C13" s="9">
        <f>SUM(C15,C18)</f>
        <v>46281130</v>
      </c>
      <c r="D13" s="9">
        <f>SUM(D15,D18,D20,D21,D24,D26)</f>
        <v>40955256</v>
      </c>
      <c r="E13" s="9">
        <f>SUM(E15,E18,E20,E21,E24,E26)</f>
        <v>38498106</v>
      </c>
      <c r="F13" s="9">
        <f>SUM(F15,F18,F20,F21,F24,F26)</f>
        <v>43405652</v>
      </c>
    </row>
    <row r="14" ht="12.75"/>
    <row r="15" spans="2:6" ht="12.75">
      <c r="B15" s="1" t="s">
        <v>5</v>
      </c>
      <c r="C15" s="2">
        <f>47440428-2346215+19191+8+7274-24</f>
        <v>45120662</v>
      </c>
      <c r="D15" s="2">
        <f>30747402-D11</f>
        <v>28675609</v>
      </c>
      <c r="E15" s="2">
        <f>29423468-E11</f>
        <v>27529313</v>
      </c>
      <c r="F15" s="2">
        <f>34554411-F11</f>
        <v>32654934</v>
      </c>
    </row>
    <row r="16" spans="2:7" ht="12.75">
      <c r="B16" s="22" t="s">
        <v>45</v>
      </c>
      <c r="C16" s="16">
        <f>15508775+8</f>
        <v>15508783</v>
      </c>
      <c r="D16" s="16">
        <v>12090009</v>
      </c>
      <c r="E16" s="16">
        <v>11698497</v>
      </c>
      <c r="F16" s="16">
        <v>16167951</v>
      </c>
      <c r="G16" s="16"/>
    </row>
    <row r="17" ht="12.75"/>
    <row r="18" spans="2:6" ht="25.5">
      <c r="B18" s="1" t="s">
        <v>6</v>
      </c>
      <c r="C18" s="2">
        <f>1173628-13495+335</f>
        <v>1160468</v>
      </c>
      <c r="D18" s="2">
        <f>15869+5855+19929+704742+21532</f>
        <v>767927</v>
      </c>
      <c r="E18" s="2">
        <f>59355+4992+23225+773542+22249</f>
        <v>883363</v>
      </c>
      <c r="F18" s="2">
        <v>897565</v>
      </c>
    </row>
    <row r="19" ht="12.75"/>
    <row r="20" spans="2:6" ht="38.25">
      <c r="B20" s="23" t="s">
        <v>46</v>
      </c>
      <c r="C20" s="24" t="s">
        <v>26</v>
      </c>
      <c r="D20" s="25">
        <v>8306525</v>
      </c>
      <c r="E20" s="2">
        <v>7211534</v>
      </c>
      <c r="F20" s="2">
        <v>7094462</v>
      </c>
    </row>
    <row r="21" spans="2:6" ht="51">
      <c r="B21" s="23" t="s">
        <v>55</v>
      </c>
      <c r="C21" s="24" t="s">
        <v>26</v>
      </c>
      <c r="D21" s="25">
        <v>2265125</v>
      </c>
      <c r="E21" s="2">
        <v>1966229</v>
      </c>
      <c r="F21" s="2">
        <v>1848422</v>
      </c>
    </row>
    <row r="22" spans="2:3" ht="12.75">
      <c r="B22" s="19"/>
      <c r="C22" s="14"/>
    </row>
    <row r="23" spans="2:6" ht="12.75">
      <c r="B23" s="1" t="s">
        <v>7</v>
      </c>
      <c r="C23" s="2">
        <v>1397546</v>
      </c>
      <c r="D23" s="14" t="s">
        <v>26</v>
      </c>
      <c r="E23" s="14" t="s">
        <v>26</v>
      </c>
      <c r="F23" s="14" t="s">
        <v>26</v>
      </c>
    </row>
    <row r="24" spans="2:6" ht="25.5">
      <c r="B24" s="1" t="s">
        <v>50</v>
      </c>
      <c r="C24" s="14" t="s">
        <v>26</v>
      </c>
      <c r="D24" s="5">
        <f>10637392-D20-D21</f>
        <v>65742</v>
      </c>
      <c r="E24" s="5">
        <f>9229660-E20-E21</f>
        <v>51897</v>
      </c>
      <c r="F24" s="5">
        <f>8995015-F20-F21</f>
        <v>52131</v>
      </c>
    </row>
    <row r="25" spans="2:6" ht="25.5">
      <c r="B25" s="1" t="s">
        <v>8</v>
      </c>
      <c r="C25" s="2">
        <v>170275</v>
      </c>
      <c r="D25" s="14" t="s">
        <v>26</v>
      </c>
      <c r="E25" s="14" t="s">
        <v>26</v>
      </c>
      <c r="F25" s="14" t="s">
        <v>26</v>
      </c>
    </row>
    <row r="26" spans="2:6" ht="25.5">
      <c r="B26" s="1" t="s">
        <v>47</v>
      </c>
      <c r="C26" s="14" t="s">
        <v>26</v>
      </c>
      <c r="D26" s="2">
        <f>115000+637076+122252</f>
        <v>874328</v>
      </c>
      <c r="E26" s="2">
        <f>112666+589440+30+13196+140438</f>
        <v>855770</v>
      </c>
      <c r="F26" s="2">
        <f>126736+579998+30+13196+138178</f>
        <v>858138</v>
      </c>
    </row>
    <row r="27" ht="12.75"/>
    <row r="28" spans="2:6" ht="17.25" customHeight="1">
      <c r="B28" s="21" t="s">
        <v>49</v>
      </c>
      <c r="C28" s="9">
        <f>SUM(C30:C34)</f>
        <v>41579318</v>
      </c>
      <c r="D28" s="9">
        <f>SUM(D30:D34)</f>
        <v>55254362</v>
      </c>
      <c r="E28" s="9">
        <f>SUM(E30:E34)</f>
        <v>36533758</v>
      </c>
      <c r="F28" s="9">
        <f>SUM(F30:F34)</f>
        <v>40083524</v>
      </c>
    </row>
    <row r="29" ht="12.75"/>
    <row r="30" spans="2:6" ht="12.75">
      <c r="B30" s="1" t="s">
        <v>9</v>
      </c>
      <c r="C30" s="2">
        <f>9879285+208</f>
        <v>9879493</v>
      </c>
      <c r="D30" s="2">
        <v>20417563</v>
      </c>
      <c r="E30" s="2">
        <v>7187539</v>
      </c>
      <c r="F30" s="2">
        <v>10746677</v>
      </c>
    </row>
    <row r="31" spans="2:6" ht="12.75">
      <c r="B31" s="1" t="s">
        <v>10</v>
      </c>
      <c r="C31" s="2">
        <f>14501918+34996</f>
        <v>14536914</v>
      </c>
      <c r="D31" s="2">
        <v>18276033</v>
      </c>
      <c r="E31" s="2">
        <v>15028573</v>
      </c>
      <c r="F31" s="2">
        <v>14692349</v>
      </c>
    </row>
    <row r="32" spans="2:6" ht="12.75">
      <c r="B32" s="1" t="s">
        <v>3</v>
      </c>
      <c r="C32" s="2">
        <f>1781586+29</f>
        <v>1781615</v>
      </c>
      <c r="D32" s="2">
        <v>3020565</v>
      </c>
      <c r="E32" s="2">
        <v>1952569</v>
      </c>
      <c r="F32" s="2">
        <v>1781600</v>
      </c>
    </row>
    <row r="33" spans="2:6" ht="19.5" customHeight="1">
      <c r="B33" s="1" t="s">
        <v>11</v>
      </c>
      <c r="C33" s="2">
        <f>251142+23207</f>
        <v>274349</v>
      </c>
      <c r="D33" s="2">
        <v>230754</v>
      </c>
      <c r="E33" s="2">
        <v>266174</v>
      </c>
      <c r="F33" s="2">
        <v>243677</v>
      </c>
    </row>
    <row r="34" spans="1:6" ht="12.75">
      <c r="A34" s="27"/>
      <c r="B34" s="1" t="s">
        <v>12</v>
      </c>
      <c r="C34" s="2">
        <f>15108247-1300</f>
        <v>15106947</v>
      </c>
      <c r="D34" s="2">
        <v>13309447</v>
      </c>
      <c r="E34" s="2">
        <v>12098903</v>
      </c>
      <c r="F34" s="2">
        <v>12619221</v>
      </c>
    </row>
    <row r="35" ht="12.75">
      <c r="A35" s="27"/>
    </row>
    <row r="36" spans="1:6" ht="25.5">
      <c r="A36" s="27"/>
      <c r="B36" s="21" t="s">
        <v>51</v>
      </c>
      <c r="C36" s="9">
        <f>SUM(C38,C60,C65)</f>
        <v>41579318</v>
      </c>
      <c r="D36" s="9">
        <f>SUM(D38,D60,D65)</f>
        <v>55254362</v>
      </c>
      <c r="E36" s="9">
        <f>SUM(E38,E60,E65)</f>
        <v>36533758</v>
      </c>
      <c r="F36" s="9">
        <f>SUM(F38,F60,F65)</f>
        <v>40083524</v>
      </c>
    </row>
    <row r="37" ht="12.75">
      <c r="A37" s="27"/>
    </row>
    <row r="38" spans="1:6" ht="12.75">
      <c r="A38" s="27"/>
      <c r="B38" s="10" t="s">
        <v>35</v>
      </c>
      <c r="C38" s="13">
        <f>SUM(C40,C49,C52)</f>
        <v>29218983</v>
      </c>
      <c r="D38" s="13">
        <f>SUM(D40,D49,D52)</f>
        <v>31670562</v>
      </c>
      <c r="E38" s="13">
        <f>SUM(E40,E49,E52)</f>
        <v>26373641</v>
      </c>
      <c r="F38" s="13">
        <f>SUM(F40,F49,F52)</f>
        <v>28519684</v>
      </c>
    </row>
    <row r="39" spans="1:2" ht="12.75">
      <c r="A39" s="27"/>
      <c r="B39" s="10"/>
    </row>
    <row r="40" spans="1:6" ht="12.75">
      <c r="A40" s="27">
        <v>1000</v>
      </c>
      <c r="B40" s="10" t="s">
        <v>33</v>
      </c>
      <c r="C40" s="9">
        <f>SUM(C41:C47)</f>
        <v>19797244</v>
      </c>
      <c r="D40" s="9">
        <f>SUM(D41:D46)</f>
        <v>22888951</v>
      </c>
      <c r="E40" s="9">
        <f>SUM(E41:E46)</f>
        <v>18489092</v>
      </c>
      <c r="F40" s="9">
        <f>SUM(F41:F46)</f>
        <v>19416987</v>
      </c>
    </row>
    <row r="41" spans="1:6" ht="12.75">
      <c r="A41" s="27">
        <v>1100</v>
      </c>
      <c r="B41" s="1" t="s">
        <v>13</v>
      </c>
      <c r="C41" s="2">
        <f>2577408+242</f>
        <v>2577650</v>
      </c>
      <c r="D41" s="2">
        <v>2890297</v>
      </c>
      <c r="E41" s="2">
        <v>2615183</v>
      </c>
      <c r="F41" s="2">
        <v>2661843</v>
      </c>
    </row>
    <row r="42" spans="1:6" ht="25.5">
      <c r="A42" s="29">
        <v>1200</v>
      </c>
      <c r="B42" s="1" t="s">
        <v>14</v>
      </c>
      <c r="C42" s="2">
        <f>643363+68</f>
        <v>643431</v>
      </c>
      <c r="D42" s="2">
        <v>720131</v>
      </c>
      <c r="E42" s="2">
        <v>643261</v>
      </c>
      <c r="F42" s="2">
        <v>650406</v>
      </c>
    </row>
    <row r="43" spans="1:6" ht="25.5">
      <c r="A43" s="27">
        <v>1300</v>
      </c>
      <c r="B43" s="1" t="s">
        <v>15</v>
      </c>
      <c r="C43" s="2">
        <v>89456</v>
      </c>
      <c r="D43" s="2">
        <v>84397</v>
      </c>
      <c r="E43" s="2">
        <v>59359</v>
      </c>
      <c r="F43" s="2">
        <v>58540</v>
      </c>
    </row>
    <row r="44" spans="1:6" ht="12.75">
      <c r="A44" s="27">
        <v>1400</v>
      </c>
      <c r="B44" s="1" t="s">
        <v>16</v>
      </c>
      <c r="C44" s="17">
        <f>14793033+5435-311+208</f>
        <v>14798365</v>
      </c>
      <c r="D44" s="2">
        <v>17170461</v>
      </c>
      <c r="E44" s="2">
        <v>13432248</v>
      </c>
      <c r="F44" s="2">
        <v>14169356</v>
      </c>
    </row>
    <row r="45" spans="1:6" ht="30.75" customHeight="1">
      <c r="A45" s="29">
        <v>1500</v>
      </c>
      <c r="B45" s="1" t="s">
        <v>17</v>
      </c>
      <c r="C45" s="2">
        <f>1628629+601</f>
        <v>1629230</v>
      </c>
      <c r="D45" s="2">
        <v>1909798</v>
      </c>
      <c r="E45" s="2">
        <v>1627684</v>
      </c>
      <c r="F45" s="2">
        <v>1766103</v>
      </c>
    </row>
    <row r="46" spans="1:6" ht="12.75">
      <c r="A46" s="27">
        <v>1600</v>
      </c>
      <c r="B46" s="1" t="s">
        <v>18</v>
      </c>
      <c r="C46" s="2">
        <v>59052</v>
      </c>
      <c r="D46" s="2">
        <v>113867</v>
      </c>
      <c r="E46" s="2">
        <v>111357</v>
      </c>
      <c r="F46" s="2">
        <v>110739</v>
      </c>
    </row>
    <row r="47" spans="1:6" ht="12.75">
      <c r="A47" s="27">
        <v>1700</v>
      </c>
      <c r="B47" s="1" t="s">
        <v>25</v>
      </c>
      <c r="C47" s="2">
        <v>60</v>
      </c>
      <c r="D47" s="14" t="s">
        <v>26</v>
      </c>
      <c r="E47" s="14" t="s">
        <v>26</v>
      </c>
      <c r="F47" s="14" t="s">
        <v>26</v>
      </c>
    </row>
    <row r="48" ht="12.75">
      <c r="A48" s="27"/>
    </row>
    <row r="49" spans="1:6" ht="25.5">
      <c r="A49" s="27">
        <v>2000</v>
      </c>
      <c r="B49" s="10" t="s">
        <v>44</v>
      </c>
      <c r="C49" s="9">
        <v>59957</v>
      </c>
      <c r="D49" s="9">
        <v>22563</v>
      </c>
      <c r="E49" s="13">
        <v>25103</v>
      </c>
      <c r="F49" s="9">
        <v>27360</v>
      </c>
    </row>
    <row r="50" spans="1:6" ht="41.25" customHeight="1">
      <c r="A50" s="29">
        <v>2140</v>
      </c>
      <c r="B50" s="15" t="s">
        <v>43</v>
      </c>
      <c r="C50" s="16">
        <v>29754</v>
      </c>
      <c r="D50" s="16">
        <v>15493</v>
      </c>
      <c r="E50" s="16">
        <v>15405</v>
      </c>
      <c r="F50" s="16">
        <v>15881</v>
      </c>
    </row>
    <row r="51" ht="12.75">
      <c r="A51" s="27"/>
    </row>
    <row r="52" spans="1:6" ht="12.75">
      <c r="A52" s="27">
        <v>3000</v>
      </c>
      <c r="B52" s="10" t="s">
        <v>34</v>
      </c>
      <c r="C52" s="18">
        <f>SUM(C53:C57)</f>
        <v>9361782</v>
      </c>
      <c r="D52" s="9">
        <f>SUM(D53:D58)</f>
        <v>8759048</v>
      </c>
      <c r="E52" s="9">
        <f>SUM(E53:E58)</f>
        <v>7859446</v>
      </c>
      <c r="F52" s="9">
        <f>SUM(F53:F58)</f>
        <v>9075337</v>
      </c>
    </row>
    <row r="53" spans="1:6" ht="12.75">
      <c r="A53" s="27">
        <v>3100</v>
      </c>
      <c r="B53" s="1" t="s">
        <v>27</v>
      </c>
      <c r="C53" s="2">
        <v>237517</v>
      </c>
      <c r="D53" s="2">
        <v>742829</v>
      </c>
      <c r="E53" s="2">
        <v>691372</v>
      </c>
      <c r="F53" s="2">
        <v>691372</v>
      </c>
    </row>
    <row r="54" spans="1:6" ht="12.75">
      <c r="A54" s="27">
        <v>3200</v>
      </c>
      <c r="B54" s="1" t="s">
        <v>28</v>
      </c>
      <c r="C54" s="2">
        <v>2572</v>
      </c>
      <c r="D54" s="2">
        <v>715536</v>
      </c>
      <c r="E54" s="2">
        <v>372698</v>
      </c>
      <c r="F54" s="2">
        <v>18369</v>
      </c>
    </row>
    <row r="55" spans="1:6" ht="12.75">
      <c r="A55" s="27">
        <v>3300</v>
      </c>
      <c r="B55" s="1" t="s">
        <v>29</v>
      </c>
      <c r="C55" s="2">
        <v>125729</v>
      </c>
      <c r="D55" s="2">
        <v>30101</v>
      </c>
      <c r="E55" s="2">
        <v>0</v>
      </c>
      <c r="F55" s="2">
        <v>0</v>
      </c>
    </row>
    <row r="56" spans="1:6" ht="25.5">
      <c r="A56" s="27">
        <v>3400</v>
      </c>
      <c r="B56" s="1" t="s">
        <v>30</v>
      </c>
      <c r="C56" s="2">
        <v>6426088</v>
      </c>
      <c r="D56" s="2">
        <v>3746122</v>
      </c>
      <c r="E56" s="2">
        <v>3029277</v>
      </c>
      <c r="F56" s="2">
        <v>3003030</v>
      </c>
    </row>
    <row r="57" spans="1:6" ht="12.75">
      <c r="A57" s="27">
        <v>3500</v>
      </c>
      <c r="B57" s="1" t="s">
        <v>31</v>
      </c>
      <c r="C57" s="17">
        <f>2551097+18779</f>
        <v>2569876</v>
      </c>
      <c r="D57" s="2">
        <v>2588836</v>
      </c>
      <c r="E57" s="2">
        <v>2548944</v>
      </c>
      <c r="F57" s="2">
        <v>2511386</v>
      </c>
    </row>
    <row r="58" spans="1:6" ht="25.5">
      <c r="A58" s="29">
        <v>3800</v>
      </c>
      <c r="B58" s="26" t="s">
        <v>32</v>
      </c>
      <c r="C58" s="24" t="s">
        <v>26</v>
      </c>
      <c r="D58" s="25">
        <v>935624</v>
      </c>
      <c r="E58" s="25">
        <v>1217155</v>
      </c>
      <c r="F58" s="25">
        <v>2851180</v>
      </c>
    </row>
    <row r="59" spans="1:6" ht="12.75">
      <c r="A59" s="27"/>
      <c r="B59" s="26"/>
      <c r="C59" s="24"/>
      <c r="D59" s="25"/>
      <c r="E59" s="25"/>
      <c r="F59" s="25"/>
    </row>
    <row r="60" spans="1:6" ht="25.5">
      <c r="A60" s="27"/>
      <c r="B60" s="10" t="s">
        <v>36</v>
      </c>
      <c r="C60" s="9">
        <f>SUM(C61:C63)</f>
        <v>11187303</v>
      </c>
      <c r="D60" s="9">
        <f>SUM(D61:D63)</f>
        <v>26607672</v>
      </c>
      <c r="E60" s="9">
        <f>SUM(E61:E63)</f>
        <v>13397721</v>
      </c>
      <c r="F60" s="9">
        <f>SUM(F61:F63)</f>
        <v>11376384</v>
      </c>
    </row>
    <row r="61" spans="1:6" ht="12.75">
      <c r="A61" s="27">
        <v>4000</v>
      </c>
      <c r="B61" s="1" t="s">
        <v>37</v>
      </c>
      <c r="C61" s="2">
        <f>10440618+2500</f>
        <v>10443118</v>
      </c>
      <c r="D61" s="2">
        <v>23604832</v>
      </c>
      <c r="E61" s="2">
        <v>11578096</v>
      </c>
      <c r="F61" s="2">
        <v>10178729</v>
      </c>
    </row>
    <row r="62" spans="1:6" ht="12.75">
      <c r="A62" s="27">
        <v>6000</v>
      </c>
      <c r="B62" s="1" t="s">
        <v>38</v>
      </c>
      <c r="C62" s="2">
        <f>33154-2500</f>
        <v>30654</v>
      </c>
      <c r="D62" s="2">
        <v>42188</v>
      </c>
      <c r="E62" s="2">
        <v>36344</v>
      </c>
      <c r="F62" s="2">
        <v>11910</v>
      </c>
    </row>
    <row r="63" spans="1:6" ht="12.75">
      <c r="A63" s="27">
        <v>7000</v>
      </c>
      <c r="B63" s="1" t="s">
        <v>39</v>
      </c>
      <c r="C63" s="2">
        <v>713531</v>
      </c>
      <c r="D63" s="2">
        <v>2960652</v>
      </c>
      <c r="E63" s="2">
        <v>1783281</v>
      </c>
      <c r="F63" s="2">
        <v>1185745</v>
      </c>
    </row>
    <row r="64" ht="12.75"/>
    <row r="65" spans="1:6" ht="12.75">
      <c r="A65" s="27">
        <v>8000</v>
      </c>
      <c r="B65" s="10" t="s">
        <v>40</v>
      </c>
      <c r="C65" s="9">
        <f>C66-C71</f>
        <v>1173032</v>
      </c>
      <c r="D65" s="9">
        <f>D66-D71</f>
        <v>-3023872</v>
      </c>
      <c r="E65" s="9">
        <f>E66-E71</f>
        <v>-3237604</v>
      </c>
      <c r="F65" s="9">
        <f>F66-F71</f>
        <v>187456</v>
      </c>
    </row>
    <row r="66" spans="1:6" ht="12.75">
      <c r="A66" s="27">
        <v>8100</v>
      </c>
      <c r="B66" s="1" t="s">
        <v>41</v>
      </c>
      <c r="C66" s="2">
        <v>4200678</v>
      </c>
      <c r="D66" s="2">
        <v>1328482</v>
      </c>
      <c r="E66" s="2">
        <v>1186443</v>
      </c>
      <c r="F66" s="2">
        <v>424802</v>
      </c>
    </row>
    <row r="67" spans="1:6" ht="12.75">
      <c r="A67" s="28">
        <v>8110</v>
      </c>
      <c r="B67" s="1" t="s">
        <v>56</v>
      </c>
      <c r="C67" s="14" t="s">
        <v>26</v>
      </c>
      <c r="D67" s="2">
        <f>D68</f>
        <v>233619</v>
      </c>
      <c r="E67" s="2">
        <f>E68</f>
        <v>261791</v>
      </c>
      <c r="F67" s="2">
        <f>F68</f>
        <v>116632</v>
      </c>
    </row>
    <row r="68" spans="1:6" ht="12.75">
      <c r="A68">
        <v>8112</v>
      </c>
      <c r="B68" s="15" t="s">
        <v>57</v>
      </c>
      <c r="C68" s="14" t="s">
        <v>26</v>
      </c>
      <c r="D68" s="16">
        <v>233619</v>
      </c>
      <c r="E68" s="16">
        <v>261791</v>
      </c>
      <c r="F68" s="16">
        <v>116632</v>
      </c>
    </row>
    <row r="69" spans="1:6" ht="16.5" customHeight="1">
      <c r="A69" s="28">
        <v>8120</v>
      </c>
      <c r="B69" s="26" t="s">
        <v>58</v>
      </c>
      <c r="C69" s="14" t="s">
        <v>26</v>
      </c>
      <c r="D69" s="25">
        <v>323264</v>
      </c>
      <c r="E69" s="25">
        <v>245732</v>
      </c>
      <c r="F69" s="25">
        <v>185815</v>
      </c>
    </row>
    <row r="70" spans="1:6" ht="12.75">
      <c r="A70" s="28">
        <v>8130</v>
      </c>
      <c r="B70" s="26" t="s">
        <v>59</v>
      </c>
      <c r="C70" s="14" t="s">
        <v>26</v>
      </c>
      <c r="D70" s="25">
        <v>771599</v>
      </c>
      <c r="E70" s="25">
        <v>678920</v>
      </c>
      <c r="F70" s="25">
        <v>122355</v>
      </c>
    </row>
    <row r="71" spans="1:6" ht="25.5">
      <c r="A71" s="27">
        <v>8200</v>
      </c>
      <c r="B71" s="1" t="s">
        <v>42</v>
      </c>
      <c r="C71" s="2">
        <f>3059764-30348-1770</f>
        <v>3027646</v>
      </c>
      <c r="D71" s="2">
        <v>4352354</v>
      </c>
      <c r="E71" s="2">
        <v>4424047</v>
      </c>
      <c r="F71" s="2">
        <v>237346</v>
      </c>
    </row>
    <row r="72" spans="1:6" ht="12.75">
      <c r="A72" s="28">
        <v>8210</v>
      </c>
      <c r="B72" s="1" t="s">
        <v>60</v>
      </c>
      <c r="C72" s="14" t="s">
        <v>26</v>
      </c>
      <c r="D72" s="2">
        <f>D73</f>
        <v>139570</v>
      </c>
      <c r="E72" s="2">
        <f>E73</f>
        <v>130915</v>
      </c>
      <c r="F72" s="2">
        <f>F73</f>
        <v>42564</v>
      </c>
    </row>
    <row r="73" spans="1:6" ht="12.75">
      <c r="A73">
        <v>8212</v>
      </c>
      <c r="B73" s="15" t="s">
        <v>63</v>
      </c>
      <c r="C73" s="14" t="s">
        <v>26</v>
      </c>
      <c r="D73" s="16">
        <v>139570</v>
      </c>
      <c r="E73" s="16">
        <v>130915</v>
      </c>
      <c r="F73" s="16">
        <v>42564</v>
      </c>
    </row>
    <row r="74" spans="2:6" ht="25.5" hidden="1">
      <c r="B74" s="10" t="s">
        <v>19</v>
      </c>
      <c r="C74" s="14" t="s">
        <v>26</v>
      </c>
      <c r="D74" s="9">
        <v>411598</v>
      </c>
      <c r="E74" s="9">
        <v>226007</v>
      </c>
      <c r="F74" s="9">
        <v>233122</v>
      </c>
    </row>
    <row r="75" spans="2:6" ht="12.75" hidden="1">
      <c r="B75" s="1" t="s">
        <v>20</v>
      </c>
      <c r="C75" s="14" t="s">
        <v>26</v>
      </c>
      <c r="D75" s="2">
        <v>19220</v>
      </c>
      <c r="E75" s="2">
        <v>19220</v>
      </c>
      <c r="F75" s="2">
        <v>0</v>
      </c>
    </row>
    <row r="76" spans="2:6" ht="12.75" hidden="1">
      <c r="B76" s="1" t="s">
        <v>21</v>
      </c>
      <c r="C76" s="14" t="s">
        <v>26</v>
      </c>
      <c r="D76" s="2">
        <v>0</v>
      </c>
      <c r="E76" s="2">
        <v>128814</v>
      </c>
      <c r="F76" s="2">
        <v>0</v>
      </c>
    </row>
    <row r="77" ht="12.75" hidden="1">
      <c r="C77" s="14" t="s">
        <v>26</v>
      </c>
    </row>
    <row r="78" spans="1:6" ht="25.5">
      <c r="A78" s="28">
        <v>8220</v>
      </c>
      <c r="B78" s="1" t="s">
        <v>61</v>
      </c>
      <c r="C78" s="14" t="s">
        <v>26</v>
      </c>
      <c r="D78" s="2">
        <v>954264</v>
      </c>
      <c r="E78" s="2">
        <v>961723</v>
      </c>
      <c r="F78" s="2">
        <v>86784</v>
      </c>
    </row>
    <row r="79" spans="1:6" ht="12.75">
      <c r="A79" s="28">
        <v>8230</v>
      </c>
      <c r="B79" s="1" t="s">
        <v>62</v>
      </c>
      <c r="C79" s="14" t="s">
        <v>26</v>
      </c>
      <c r="D79" s="2">
        <v>3258520</v>
      </c>
      <c r="E79" s="2">
        <v>3331409</v>
      </c>
      <c r="F79" s="2">
        <v>107998</v>
      </c>
    </row>
    <row r="81" spans="2:6" ht="12.75">
      <c r="B81" s="20" t="s">
        <v>52</v>
      </c>
      <c r="C81" s="13">
        <f>C7-C36</f>
        <v>7061583</v>
      </c>
      <c r="D81" s="13">
        <f>D7-D36</f>
        <v>-12227313</v>
      </c>
      <c r="E81" s="13">
        <f>E7-E36</f>
        <v>3858503</v>
      </c>
      <c r="F81" s="13">
        <f>F7-F36</f>
        <v>5221605</v>
      </c>
    </row>
    <row r="83" spans="2:6" ht="39" customHeight="1">
      <c r="B83" s="31" t="s">
        <v>53</v>
      </c>
      <c r="C83" s="31"/>
      <c r="D83" s="31"/>
      <c r="E83" s="31"/>
      <c r="F83" s="31"/>
    </row>
    <row r="84" spans="2:6" ht="51.75" customHeight="1">
      <c r="B84" s="31" t="s">
        <v>54</v>
      </c>
      <c r="C84" s="31"/>
      <c r="D84" s="31"/>
      <c r="E84" s="31"/>
      <c r="F84" s="31"/>
    </row>
    <row r="89" ht="12.75">
      <c r="D89" s="11"/>
    </row>
    <row r="92" ht="12.75">
      <c r="B92" s="12"/>
    </row>
  </sheetData>
  <mergeCells count="3">
    <mergeCell ref="B83:F83"/>
    <mergeCell ref="B84:F84"/>
    <mergeCell ref="A2:F2"/>
  </mergeCells>
  <printOptions horizontalCentered="1"/>
  <pageMargins left="0.9448818897637796" right="0.27" top="0.984251968503937" bottom="0.984251968503937" header="0.5118110236220472" footer="0.5118110236220472"/>
  <pageSetup firstPageNumber="10" useFirstPageNumber="1" horizontalDpi="204" verticalDpi="204" orientation="portrait" paperSize="9" scale="9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2002-05-21T08:40:10Z</cp:lastPrinted>
  <dcterms:created xsi:type="dcterms:W3CDTF">2002-04-24T07:58:45Z</dcterms:created>
  <dcterms:modified xsi:type="dcterms:W3CDTF">2002-05-23T08:12:25Z</dcterms:modified>
  <cp:category/>
  <cp:version/>
  <cp:contentType/>
  <cp:contentStatus/>
</cp:coreProperties>
</file>