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1895" firstSheet="1" activeTab="1"/>
  </bookViews>
  <sheets>
    <sheet name="BExRepositorySheet" sheetId="1" state="veryHidden" r:id="rId1"/>
    <sheet name=" kons-pasv_ar form" sheetId="2" r:id="rId2"/>
    <sheet name="savst.kopā" sheetId="3" r:id="rId3"/>
    <sheet name="starp_kopā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 kons-pasv_ar form'!$A$1:$N$243</definedName>
    <definedName name="_xlnm.Print_Area" localSheetId="2">'savst.kopā'!$A$1:$M$81</definedName>
    <definedName name="_xlnm.Print_Titles" localSheetId="1">' kons-pasv_ar form'!$11:$14</definedName>
  </definedNames>
  <calcPr fullCalcOnLoad="1"/>
</workbook>
</file>

<file path=xl/sharedStrings.xml><?xml version="1.0" encoding="utf-8"?>
<sst xmlns="http://schemas.openxmlformats.org/spreadsheetml/2006/main" count="613" uniqueCount="373">
  <si>
    <t>(latos)</t>
  </si>
  <si>
    <t>Rādītāji</t>
  </si>
  <si>
    <t>Pamatbudžets</t>
  </si>
  <si>
    <t>Speciālais</t>
  </si>
  <si>
    <t>Ziedojumi</t>
  </si>
  <si>
    <t>Kopā 
Bruto</t>
  </si>
  <si>
    <t>Konsolidācija</t>
  </si>
  <si>
    <t>KOPĀ
Neto</t>
  </si>
  <si>
    <t>Nodokļu ieņēmumi</t>
  </si>
  <si>
    <t>Sociālās apdrošināšanas iemaksas</t>
  </si>
  <si>
    <t>4.1.0.0.</t>
  </si>
  <si>
    <t>Nekustamā īpašuma nodoklis</t>
  </si>
  <si>
    <t>4.2.0.0.</t>
  </si>
  <si>
    <t>4.3.0.0.</t>
  </si>
  <si>
    <t>Pievienotās vērtības nodoklis</t>
  </si>
  <si>
    <t>x</t>
  </si>
  <si>
    <t>Akcīzes nodoklis</t>
  </si>
  <si>
    <t>Nodokļi atsevišķām precēm un  pakalpojumu veidiem</t>
  </si>
  <si>
    <t>Muitas nodoklis</t>
  </si>
  <si>
    <t>Nenodokļu ieņēmumi</t>
  </si>
  <si>
    <t>8.0.0.0.</t>
  </si>
  <si>
    <t>Ieņēmumi no uzņēmējdarbības un īpašuma</t>
  </si>
  <si>
    <t>9.0.0.0.</t>
  </si>
  <si>
    <t>9.5.0.0.</t>
  </si>
  <si>
    <t>10.0.0.0.</t>
  </si>
  <si>
    <t>13.0.0.0.</t>
  </si>
  <si>
    <t>18.0.0.0.</t>
  </si>
  <si>
    <t>Saņemtie ziedojumi un dāvinājumi</t>
  </si>
  <si>
    <t xml:space="preserve">Kopbudžeta izdevumi  </t>
  </si>
  <si>
    <t>Uzturēšanas izdevumi</t>
  </si>
  <si>
    <t>Kārtējie izdevumi</t>
  </si>
  <si>
    <t xml:space="preserve">Subsīdijas un dotācijas </t>
  </si>
  <si>
    <t xml:space="preserve">Kapitālie izdevumi </t>
  </si>
  <si>
    <t>Operatīvais gada pārskats</t>
  </si>
  <si>
    <t>Rīgā</t>
  </si>
  <si>
    <t>1.0.0.0.</t>
  </si>
  <si>
    <t>Ienākuma nodokļi</t>
  </si>
  <si>
    <t>Īpašuma nodokļi</t>
  </si>
  <si>
    <t>12.0.0.0.</t>
  </si>
  <si>
    <t>Valsts budžeta transferti</t>
  </si>
  <si>
    <t>19.0.0.0.</t>
  </si>
  <si>
    <t>Pašvaldību budžetu transferti</t>
  </si>
  <si>
    <t>23.0.0.0.</t>
  </si>
  <si>
    <t>Preces un pakalpojumi</t>
  </si>
  <si>
    <t>Procentu izdevumi</t>
  </si>
  <si>
    <t>Sociālie pabalsti</t>
  </si>
  <si>
    <t>Uzturēšanās izdevumu transferti</t>
  </si>
  <si>
    <t>Valsts budžeta uzturēšanās izdevumu transferti</t>
  </si>
  <si>
    <t>Pašvaldību budžetu uzturēšanās izdevumu transferti</t>
  </si>
  <si>
    <t>Kārtējie maksājumi EK budžetā</t>
  </si>
  <si>
    <t>Starptautiskā sadarbība</t>
  </si>
  <si>
    <t>Pamatkapitāla veidošana</t>
  </si>
  <si>
    <t>Kapitālo izdevumu transferti, mērkdotācijas</t>
  </si>
  <si>
    <t>Valsts budžeta kapitālo izdevumu transferti</t>
  </si>
  <si>
    <t>Pašvaldību budžetu transferti kapitālajiem izdevumiem no pamatbudžeta uz pamatbudžetu</t>
  </si>
  <si>
    <t>Pašvaldību budžetu transferti kapitālajiem izdevumiem no speciālā budžeta uz speciālo budžetu</t>
  </si>
  <si>
    <t>Mērķdotācijas kapitālajiem izdevumiem pašvaldībām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</si>
  <si>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</si>
  <si>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</si>
  <si>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</si>
  <si>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</si>
  <si>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</si>
  <si>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</si>
  <si>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Kopieguldījumu fondu akcijas</t>
  </si>
  <si>
    <t>Klasifikā-cijas kods</t>
  </si>
  <si>
    <t>2.1.0.0.</t>
  </si>
  <si>
    <t>2.2.0.0.</t>
  </si>
  <si>
    <t>2.3.0.0.</t>
  </si>
  <si>
    <t>2.4.0.0.</t>
  </si>
  <si>
    <t>Brīvprātīgās sociālās apdrošināšanas iemaksas</t>
  </si>
  <si>
    <t>Valsts sociālās apdrošināšanas obligātās iemaksas</t>
  </si>
  <si>
    <t>Sociālā nodokļa parādi</t>
  </si>
  <si>
    <t>Ieņēmumi valsts speciālajā budžetā no valsts sociālās apdrošināšanas
 obligāto iemaksu sadales</t>
  </si>
  <si>
    <t>Īpašuma nodokļa parādi</t>
  </si>
  <si>
    <t>Zemes nodokļa parādi</t>
  </si>
  <si>
    <t>5.2.0.0.</t>
  </si>
  <si>
    <t>5.3.0.0.</t>
  </si>
  <si>
    <t>Iekšzemē iekasētais akcīzes nodoklis un nodokļa atmaksas</t>
  </si>
  <si>
    <t>Iekasētais akcīzes nodoklis, ievedot preces izlaišanai brīvam apgrozījumam
 (importējot)</t>
  </si>
  <si>
    <t>Nodokļi un maksājumi par tiesībām lietot atsevišķas preces</t>
  </si>
  <si>
    <t>5.6.0.0.</t>
  </si>
  <si>
    <t>Iekšzemē iekasētais akcīzes nodoklis naftas produktiem</t>
  </si>
  <si>
    <t>Ievedmuitas nodoklis un citi līdzvērtīgi maksājumi</t>
  </si>
  <si>
    <t>6.1.0.0.</t>
  </si>
  <si>
    <t>Izvedmuitas nodoklis un citi līdzvērtīgi maksājumi</t>
  </si>
  <si>
    <t>6.2.0.0.</t>
  </si>
  <si>
    <t>Ieņēmumi no finanšu ieguldījumiem</t>
  </si>
  <si>
    <t>8.1.0.0.</t>
  </si>
  <si>
    <t>Ieņēmumi no Latvijas Bankas maksājuma</t>
  </si>
  <si>
    <t>8.2.0.0.</t>
  </si>
  <si>
    <t>8.3.0.0.</t>
  </si>
  <si>
    <t>8.4.0.0.</t>
  </si>
  <si>
    <t>Ieņēmumi no dividendēm (ieņēmumi no valsts (pašvaldību) kapitāla izmantošanas)</t>
  </si>
  <si>
    <t>Procentu ieņēmumi par aizdevumiem nacionālajā valūtā</t>
  </si>
  <si>
    <t>Procentu ieņēmumi par aizdevumiem ārvalstu valūtā</t>
  </si>
  <si>
    <t>8.5.0.0.</t>
  </si>
  <si>
    <t>8.6.0.0.</t>
  </si>
  <si>
    <t>Procentu ieņēmumi par depozītiem, kontu atlikumiem un valsts parāda vērtspapīriem</t>
  </si>
  <si>
    <t>Ieņēmumi un ieņēmumu zaudējumi no atvasināto finanšu instrumentu rezultāta</t>
  </si>
  <si>
    <t>8.7.0.0.</t>
  </si>
  <si>
    <t>8.9.0.0.</t>
  </si>
  <si>
    <t>Pārējie finanšu ieņēmumi</t>
  </si>
  <si>
    <t>Valsts (pašvaldību) nodevas un kancelejas nodevas</t>
  </si>
  <si>
    <t>9.1.0.0.</t>
  </si>
  <si>
    <t>9.2.0.0.</t>
  </si>
  <si>
    <t>9.3.0.0.</t>
  </si>
  <si>
    <t>9.4.0.0.</t>
  </si>
  <si>
    <t>9.9.0.0.</t>
  </si>
  <si>
    <t>Valsts nodevas par valsts sniegto nodrošinājumu un juridiskajiem un citiem pakalpojumiem</t>
  </si>
  <si>
    <t xml:space="preserve">Valsts nodevas par speciālu atļauju (licenču) izsniegšanu un profesionālās kvalifikācijas atbilstības dokumentu reģistrāciju </t>
  </si>
  <si>
    <t>Speciāliem mērķiem paredzētās valsts nodevas</t>
  </si>
  <si>
    <t>Valsts nodevas, kuras ieskaita pašvaldību budžetā</t>
  </si>
  <si>
    <t>Pašvaldību nodevas</t>
  </si>
  <si>
    <t>Pārējās nodevas</t>
  </si>
  <si>
    <t>Naudas sodi</t>
  </si>
  <si>
    <t>10.1.0.0.</t>
  </si>
  <si>
    <t>10.2.0.0.</t>
  </si>
  <si>
    <t>Iemaksas no pārbaudēs atklātām slēpto un samazināto ienākumu summām</t>
  </si>
  <si>
    <t>10.3.0.0.</t>
  </si>
  <si>
    <t>10.5.0.0.</t>
  </si>
  <si>
    <t>10.6.0.0.</t>
  </si>
  <si>
    <t>Soda sankcijas par vispārējiem nodokļu maksāšanas pārkāpumiem</t>
  </si>
  <si>
    <t>Naudas sodi par valsts budžeta līdzfinansējuma neattaisnotajiem izdevumiem</t>
  </si>
  <si>
    <t>Naudas sodi par Eiropas Savienības līdzfinansējuma neattaisnotajiem
 izdevumiem</t>
  </si>
  <si>
    <t>12.1.0.0.</t>
  </si>
  <si>
    <t>12.2.0.0.</t>
  </si>
  <si>
    <t>12.3.0.0.</t>
  </si>
  <si>
    <t xml:space="preserve">Ieņēmumi no valstij piekritīgās mantas realizācijas </t>
  </si>
  <si>
    <t>Nenodokļu ieņēmumi un ieņēmumi no zaudējumu atlīdzībām un kompensācijām</t>
  </si>
  <si>
    <t>Dažādi nenodokļu ieņēmumi</t>
  </si>
  <si>
    <t>Ieņēmumi no ēku un būvju īpašuma pārdošanas</t>
  </si>
  <si>
    <t>13.1.0.0.</t>
  </si>
  <si>
    <t>13.2.0.0.</t>
  </si>
  <si>
    <t>13.3.0.0.</t>
  </si>
  <si>
    <t>13.4.0.0.</t>
  </si>
  <si>
    <t>13.5.0.0.</t>
  </si>
  <si>
    <t>Ieņēmumi no zemes, meža īpašuma pārdošanas</t>
  </si>
  <si>
    <t xml:space="preserve">Ieņēmumi no nodokļu pamatparāda kapitalizācijas </t>
  </si>
  <si>
    <t>Ieņēmumi no pašvaldību kustamā īpašuma un mantas realizācijas</t>
  </si>
  <si>
    <t>Ieņēmumi no valsts un pašvaldību īpašuma iznomāšanas</t>
  </si>
  <si>
    <t>18.1.0.0.</t>
  </si>
  <si>
    <t>18.2.0.0.</t>
  </si>
  <si>
    <t>18.3.0.0.</t>
  </si>
  <si>
    <t>18.4.0.0.</t>
  </si>
  <si>
    <t>18.5.0.0.</t>
  </si>
  <si>
    <t>18.6.0.0.</t>
  </si>
  <si>
    <t>18.7.0.0.</t>
  </si>
  <si>
    <t>18.8.0.0.</t>
  </si>
  <si>
    <t>18.9.0.0.</t>
  </si>
  <si>
    <t>Valsts pamatbudžeta savstarpējie transferti</t>
  </si>
  <si>
    <t xml:space="preserve">Uzturēšanas izdevumu transferti valsts speciālajā budžetā no valsts
 pamatbudžeta </t>
  </si>
  <si>
    <t>Kapitālo izdevumu transferti no valsts pamatbudžeta uz valsts speciālo budžetu</t>
  </si>
  <si>
    <t>Transferta ieņēmumi valsts pamatbudžetā no valsts speciālā budžeta</t>
  </si>
  <si>
    <t>Valsts speciālā budžeta savstarpējie transferti</t>
  </si>
  <si>
    <t>19.1.0.0.</t>
  </si>
  <si>
    <t>19.2.0.0.</t>
  </si>
  <si>
    <t>19.3.0.0.</t>
  </si>
  <si>
    <t>19.4.0.0.</t>
  </si>
  <si>
    <t>19.5.0.0.</t>
  </si>
  <si>
    <t>19.6.0.0.</t>
  </si>
  <si>
    <t xml:space="preserve"> Ieņēmumi no vienas pašvaldības cita budžeta veida</t>
  </si>
  <si>
    <t>Ieņēmumi pašvaldību budžetā no citām pašvaldībām</t>
  </si>
  <si>
    <t>Ieņēmumi no rajona padomēm</t>
  </si>
  <si>
    <t xml:space="preserve">Pašvaldību savstarpējie kapitālo izdevumu transferti </t>
  </si>
  <si>
    <t>Ieņēmumi valsts pamatbudžetā no pašvaldību budžeta</t>
  </si>
  <si>
    <t>Ieņēmumi valsts speciālajā budžetā no pašvaldību budžeta</t>
  </si>
  <si>
    <t>20.1.0.0.</t>
  </si>
  <si>
    <t>20.2.0.0.</t>
  </si>
  <si>
    <t>20.3.0.0.</t>
  </si>
  <si>
    <t>20.4.0.0.</t>
  </si>
  <si>
    <t>20.5.0.0.</t>
  </si>
  <si>
    <t>20.6.0.0.</t>
  </si>
  <si>
    <t>20.7.0.0.</t>
  </si>
  <si>
    <t>20.8.0.0.</t>
  </si>
  <si>
    <t xml:space="preserve"> Iemaksas valsts budžetā no Eiropas Savienības pirms pievienošanās finanšu palīdzības </t>
  </si>
  <si>
    <t xml:space="preserve"> Iemaksas valsts budžetā no Eiropas Savienības pārejas perioda finanšu palīdzības</t>
  </si>
  <si>
    <t xml:space="preserve">Ieņēmumi no struktūrfondiem </t>
  </si>
  <si>
    <t xml:space="preserve">Ieņēmumi no Kohēzijas fonda </t>
  </si>
  <si>
    <t xml:space="preserve">Ieņēmumi no Eiropas Savienības Kopējās lauksaimniecības un zivsaimniecības politikas īstenošanas instrumentiem </t>
  </si>
  <si>
    <t>Pārējie ieņēmumi no Eiropas Savienības</t>
  </si>
  <si>
    <t xml:space="preserve"> Atmaksa valsts budžetā par nepamatoti vai nepareizi veiktajiem izdevumiem par Eiropas Savienības politiku instrumentu finansēto projektu īstenošanu</t>
  </si>
  <si>
    <t xml:space="preserve">Ieņēmumi no parējām valstīm un institūcijām, kuras nav Eiropas Savienības dalībvalstis un Eiropas Savienības institūcijas  </t>
  </si>
  <si>
    <t xml:space="preserve">Budžeta iestādes ieņēmumi no ārvalstu finanšu palīdzības </t>
  </si>
  <si>
    <t xml:space="preserve"> Ieņēmumi no budžeta iestāžu sniegtajiem maksas pakalpojumiem un citi pašu ieņēmumi </t>
  </si>
  <si>
    <t xml:space="preserve"> Pārējie 21.3.0.0.grupā neklasificētie budžeta iestāžu ieņēmumi par budžeta iestāžu sniegtajiem maksas pakalpojumiem un citi pašu ieņēmumi</t>
  </si>
  <si>
    <t>Valsts sociālās apdrošināšanas speciālā budžeta ieņēmumi no valūtas kursa svārstībām</t>
  </si>
  <si>
    <t>Procentu ieņēmumi par valsts sociālās apdrošināšanas speciālā budžeta līdzekļiem depozītā vai kontu atlikumiem</t>
  </si>
  <si>
    <t>Citi valsts sociālās apdrošināšanas speciālā budžeta ieņēmumi saskaņā ar normatīvajiem aktiem</t>
  </si>
  <si>
    <t>Pārējās sociālās apdrošināšanas iemaksas</t>
  </si>
  <si>
    <t>Pārējie valsts sociālās apdrošināšanas speciālā budžeta ieņēmumi</t>
  </si>
  <si>
    <t>23.1.0.0.</t>
  </si>
  <si>
    <t>23.3.0.0.</t>
  </si>
  <si>
    <t>23.4.0.0.</t>
  </si>
  <si>
    <t>23.5.0.0.</t>
  </si>
  <si>
    <t>23.6.0.0.</t>
  </si>
  <si>
    <t xml:space="preserve"> Ziedojumu un dāvinājumu ieņēmumi no valūtas kursa svārstībām</t>
  </si>
  <si>
    <t>Procentu ieņēmumi par ziedojumu un dāvinājumu budžeta līdzekļu  depozītā vai kontu atlikumiem</t>
  </si>
  <si>
    <t>Ziedojumi un dāvinājumi, kas saņemti no juridiskajām personām</t>
  </si>
  <si>
    <t xml:space="preserve"> Ziedojumi un dāvinājumi, kas saņemti no fiziskajām personām</t>
  </si>
  <si>
    <t xml:space="preserve"> Naturālā veidā saņemtie ziedojumi un dāvinājumi</t>
  </si>
  <si>
    <t>Naudas sodi un sankcijas</t>
  </si>
  <si>
    <t>Pārējie nenodokļu ieņēmumi</t>
  </si>
  <si>
    <t>1.0.</t>
  </si>
  <si>
    <t>1.1./1.1.0.0.</t>
  </si>
  <si>
    <t>1.2./1.2.0.0.</t>
  </si>
  <si>
    <t>1.3./2.0.0.0.</t>
  </si>
  <si>
    <t>1.4./4.0.0.0.</t>
  </si>
  <si>
    <t>1.6.</t>
  </si>
  <si>
    <t>1.7./6.0.0.0.</t>
  </si>
  <si>
    <t>1.8./5.4.0.0.</t>
  </si>
  <si>
    <t>1.9./5.5.0.0.</t>
  </si>
  <si>
    <t>2.0.</t>
  </si>
  <si>
    <t>4.0.</t>
  </si>
  <si>
    <t>Ārvalstu finanšu palīdzība</t>
  </si>
  <si>
    <t>3.0.</t>
  </si>
  <si>
    <t>Maksas pakalpojumi un citi pašu ieņēmumi</t>
  </si>
  <si>
    <t>5.0.</t>
  </si>
  <si>
    <t>Transferti</t>
  </si>
  <si>
    <t>3.0./21.3.0.0.</t>
  </si>
  <si>
    <t>3.0./21.4.0.0.</t>
  </si>
  <si>
    <t>3.0./22.1.0.0.</t>
  </si>
  <si>
    <t>3.0./22.3.0.0.</t>
  </si>
  <si>
    <t>1.3./22.5.0.0.</t>
  </si>
  <si>
    <t>1.1.</t>
  </si>
  <si>
    <t>1.2./4000</t>
  </si>
  <si>
    <t>1.3./3000</t>
  </si>
  <si>
    <t>1.3./6000</t>
  </si>
  <si>
    <t>1.4./7600</t>
  </si>
  <si>
    <t>1.4./7700</t>
  </si>
  <si>
    <t>2.1./5000</t>
  </si>
  <si>
    <t>2.2./9000</t>
  </si>
  <si>
    <t>1.3.</t>
  </si>
  <si>
    <t>Subsīdijas un dotācijas un sociālie pabalsti</t>
  </si>
  <si>
    <t>Komandējumi un dienesta braucieni</t>
  </si>
  <si>
    <t>Pakalpojumi</t>
  </si>
  <si>
    <t>Krājumi, materiāli, energoresursi, preces, biroja preces un inventārs, ko neuzskaita kodā 5000</t>
  </si>
  <si>
    <t>Budžeta iestāžu nodokļu maksājumi</t>
  </si>
  <si>
    <t>Pakalpojumi, kurus budžeta iestādes apmaksā noteikto funkciju ietvaros, kas nav iestādes administratīvie izdevumi</t>
  </si>
  <si>
    <t>Subsīdijas lauksaimniecības ražošanai</t>
  </si>
  <si>
    <t>Subsīdijas komersantiem sabiedriskā transporta pakalpojumu nodrošināšanai (par pasažieru regulārajiem pārvadājumiem)</t>
  </si>
  <si>
    <t>Procentu maksājumi ārvalstu un starptautiskajām finanšu institūcijām</t>
  </si>
  <si>
    <t>Procentu maksājumi iekšzemes kredītiestādēm</t>
  </si>
  <si>
    <t>Pārējie procentu maksājumi</t>
  </si>
  <si>
    <t>Nemateriālie ieguldījumi</t>
  </si>
  <si>
    <t>Pamatlīdzekļi</t>
  </si>
  <si>
    <t>Pensijas un sociālie pabalsti naudā</t>
  </si>
  <si>
    <t>Sociālie pabalsti natūrā</t>
  </si>
  <si>
    <t>1.4.</t>
  </si>
  <si>
    <t>Kārtējie maksājumi EK budžetā un starptautiskā sadarbība</t>
  </si>
  <si>
    <t>Akcijas un cita līdzdalība komersantu pašu kapitālā, neskaitot kopieguldījuma fondu akcijas</t>
  </si>
  <si>
    <t>22.4.0.0.</t>
  </si>
  <si>
    <t>22.6.0.0.</t>
  </si>
  <si>
    <t>6.0.</t>
  </si>
  <si>
    <t>Ziedojumi un dāvinājumi</t>
  </si>
  <si>
    <t>21.1.0.0.</t>
  </si>
  <si>
    <t>21.2.0.0.</t>
  </si>
  <si>
    <t>4.1.</t>
  </si>
  <si>
    <t>Ārvalstu finanšu palīdzība budžetam</t>
  </si>
  <si>
    <t>4.2.</t>
  </si>
  <si>
    <t>Ārvalstu finanšu palīdzība iestādes ieņēmumos</t>
  </si>
  <si>
    <t>1.5./5.1.0.0.</t>
  </si>
  <si>
    <t xml:space="preserve">Ieņēmumi no juridisko personu ienākuma nodokļa </t>
  </si>
  <si>
    <t>Atlīdzība</t>
  </si>
  <si>
    <t>Uzturēšanas izdevumu atmaksa valsts budžetam</t>
  </si>
  <si>
    <t>korekcija par savstarpējiem maksājumiem</t>
  </si>
  <si>
    <t>korekcija starp budžetu veidiem</t>
  </si>
  <si>
    <t>savstarpējie aizņēmumi starp budžeta veidiem</t>
  </si>
  <si>
    <t>savstarpējie aizdevumi starp budžeta veidiem</t>
  </si>
  <si>
    <t>savstarpējie aizņēmumi no pašvaldībām</t>
  </si>
  <si>
    <t>savstarpējie aizdevumi starp pašvaldībām</t>
  </si>
  <si>
    <t>privatizācijas līdzekļi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</si>
  <si>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</si>
  <si>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</si>
  <si>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</si>
  <si>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</si>
  <si>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</si>
  <si>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</si>
  <si>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</si>
  <si>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 xml:space="preserve">Ekonomiskā darbība </t>
  </si>
  <si>
    <t>05.000</t>
  </si>
  <si>
    <t>Vides aizsardzība</t>
  </si>
  <si>
    <t>06.000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</si>
  <si>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</si>
  <si>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</si>
  <si>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</si>
  <si>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</si>
  <si>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</si>
  <si>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</si>
  <si>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</si>
  <si>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</si>
  <si>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Kopbudžeta izdevumi  atbilstoši valdības funkcijām</t>
  </si>
  <si>
    <t>Finansiālā bilance (EKK)</t>
  </si>
  <si>
    <t>Finansiālā bilance (funkcijas)</t>
  </si>
  <si>
    <t> F20 01 00 00</t>
  </si>
  <si>
    <t>F30 01 00 00</t>
  </si>
  <si>
    <t>F30 02 00 00</t>
  </si>
  <si>
    <t> F40 02 00 00</t>
  </si>
  <si>
    <t> F40 01 00 00</t>
  </si>
  <si>
    <t> F55 01 00 00</t>
  </si>
  <si>
    <t> F56 01 00 00</t>
  </si>
  <si>
    <t>Saimnieciskā gada konsolidētais plāns</t>
  </si>
  <si>
    <r>
      <t>Pašvaldību budžeta izpilde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saimnieciskajā gadā</t>
    </r>
  </si>
  <si>
    <t>7000</t>
  </si>
  <si>
    <t>Valsts budžeta transferti, dotācijas un mērķdotācijas pašvaldībām uzturēšanas izdevumiem, pašu resursi, starptautiskā sadarbība</t>
  </si>
  <si>
    <t>1.5.</t>
  </si>
  <si>
    <t>Dažādi izdevumi, kas veidojas pēc uzkrāšanas principa un nav klasificēti iepriekš</t>
  </si>
  <si>
    <t>6500</t>
  </si>
  <si>
    <t>Kompensācijas, kuras Latvijas valsts izmaksā persomām, pamatojoties uz Eiropas Kopienu Tiesas lēmumu</t>
  </si>
  <si>
    <t>Ieņēmumi no iedzīvotāju ienākuma nodokļa</t>
  </si>
  <si>
    <t>Pašvaldību budžetā saņemtie uzturēšanas izdevumu transferti no valsts budžeta</t>
  </si>
  <si>
    <t>Pašvaldību budžetā saņemtie kapitālo izdevumu transferti un mērķdotācijas no valsts budžeta</t>
  </si>
  <si>
    <t>Pašvaldību budžetā saņemtie valsts budžeta transferti Eiropas Savienības struktūrfondu finansēto projektu īstenošanai</t>
  </si>
  <si>
    <t>Pašvaldību speciālajā budžetā saņemtie valsts budžeta transferti un mērķdotācijas</t>
  </si>
  <si>
    <t>Izdevumi periodikas iegādei</t>
  </si>
  <si>
    <t>Subsīdijas un dotācijas komersantiem, biedrībām un nodibinājumiem, izņemot lauksaimniecības ražošanu</t>
  </si>
  <si>
    <t>Pārējie klasifikācijā neminētie maksājumi iedzīvotājiem natūrā un kompensācijas</t>
  </si>
  <si>
    <t>Valsts budžeta mērķdotācijas uzturēšanas izdevumiem pašvaldībām</t>
  </si>
  <si>
    <t>Valsts budžeta dotācijas un citi transferti pašvaldībām un no valsts budžeta daļēji finansētajām atvasinātajām publiskajām personām (izņemot pašvaldības)</t>
  </si>
  <si>
    <t>8100</t>
  </si>
  <si>
    <t>Zaudējumi no valūtas kursa svārstībām attiecībā uz ārvalstu finanšu palīdzības līdzekļiem</t>
  </si>
  <si>
    <t>8200</t>
  </si>
  <si>
    <t>Zaudējumi no valūtas kursa svārstībām attiecībā uz budžeta iestāžu sniegtajiem maksas pakalpojumiem un citiem pašu ieņēmumu līdzekļiem</t>
  </si>
  <si>
    <t>8500</t>
  </si>
  <si>
    <t>Zaudējumi no valūtas kursa svārstībām attiecībā uz kodos 8100 un 8200 neuzskaitītajiem pamatbudžeta līdzekļiem</t>
  </si>
  <si>
    <t>8600</t>
  </si>
  <si>
    <t>Izdevumi no šaubīgo debitoru parādu norakstīšanas</t>
  </si>
  <si>
    <t>8900</t>
  </si>
  <si>
    <t>Pārējie iepriekš neuzskaitītie izdevumi, kas veidojas pēc uzkrāšanas principa un nav uzskaitīti kodos 8100, 8200, 8300, 8400, 8500 un 8600</t>
  </si>
  <si>
    <t>8300</t>
  </si>
  <si>
    <t>Zaudējumi no valūtas kursa svārstībām attiecībā uz speciālā budžeta ieņēmumiem</t>
  </si>
  <si>
    <t>8400</t>
  </si>
  <si>
    <t>Zaudējumi no valūtas kursa svārstībām attiecībā uz ziedojumu un dāvinājumu līdzekļiem</t>
  </si>
  <si>
    <t>Izdevumu kods</t>
  </si>
  <si>
    <t>Summa</t>
  </si>
  <si>
    <t>Ieņēmumu kods</t>
  </si>
  <si>
    <t>plāns</t>
  </si>
  <si>
    <t>izpilde</t>
  </si>
  <si>
    <t>18.6.4.0.</t>
  </si>
  <si>
    <t>8.4.2.1.</t>
  </si>
  <si>
    <t>Funkcionālo kategoriju izdevumu kodi</t>
  </si>
  <si>
    <t>Izdevumu kods 7210</t>
  </si>
  <si>
    <t>Izdevumu kods 7230</t>
  </si>
  <si>
    <t>Izdevumu kods 7260</t>
  </si>
  <si>
    <t>Kopā</t>
  </si>
  <si>
    <t>Izdevumu kods 4340</t>
  </si>
  <si>
    <t>19.1.1.0.</t>
  </si>
  <si>
    <t>19.1.2.0.</t>
  </si>
  <si>
    <t>5300</t>
  </si>
  <si>
    <t>Izdevumi par kapitāla daļu pārdošanu un pārvērtēšanu, vērtspapīru tirdzniecību un pārvērtēšanu un kapitāla daļu iegādi</t>
  </si>
  <si>
    <t>8000</t>
  </si>
  <si>
    <t>Pārējie izdevumi, kas veidojas pēc uzkrāšanas principa un nav klasificēti iepriekš</t>
  </si>
  <si>
    <t>Ieņēmumi no valsts (pašvaldību) īpašuma iznomāšanas, pārdošanas un no nodokļu pamatparāda kapitalizācijas</t>
  </si>
  <si>
    <t>Ārvalstu finanšu palīdzība atmaksām valsts pamatbudžetam</t>
  </si>
  <si>
    <t>Darba devēja valsts sociālās apdrošināšanas obligātās iemaksas, sociāla rakstura pabalsti un kompensācijas</t>
  </si>
  <si>
    <t>Smilšu ielā 1, Rīgā, LV-1919, tālrunis (+371) 67094222, fakss (+371) 67094220, e-pasts: kase@kase.gov.lv, www.kase.gov.lv</t>
  </si>
  <si>
    <t>PĀRSKATS</t>
  </si>
  <si>
    <t>Nr. 1.8-17.12.1/2</t>
  </si>
  <si>
    <t>Pašvaldību konsolidētā budžeta izpilde 2010.gadā (ieskaitot ziedojumus un dāvinājumus)</t>
  </si>
  <si>
    <t>Unska-Lapiņa, 67094398</t>
  </si>
  <si>
    <r>
      <t xml:space="preserve">Pašvaldību budžeta </t>
    </r>
    <r>
      <rPr>
        <sz val="10"/>
        <rFont val="Times New Roman"/>
        <family val="1"/>
      </rPr>
      <t>plāna</t>
    </r>
    <r>
      <rPr>
        <sz val="10"/>
        <rFont val="Times New Roman"/>
        <family val="1"/>
      </rPr>
      <t xml:space="preserve"> konsolidācija 2010.gadā</t>
    </r>
  </si>
  <si>
    <t>I. Kopbudžeta ieņēmumi - kopā</t>
  </si>
  <si>
    <t xml:space="preserve">Teritoriju un mājokļu apsaimniekošana </t>
  </si>
  <si>
    <t>Atalgojums</t>
  </si>
  <si>
    <t>Izdevumu kods 9300</t>
  </si>
  <si>
    <t>Speciālais budžets</t>
  </si>
  <si>
    <t>Kapitālo izdevumu transferti starp vienas pašvaldības dažādiem budžetu veidiem</t>
  </si>
  <si>
    <t>72xx</t>
  </si>
  <si>
    <t>KOPĀ</t>
  </si>
  <si>
    <t>9200+9300</t>
  </si>
  <si>
    <t>Pārvaldnieka vietā-
pārvaldnieka vietniece</t>
  </si>
  <si>
    <t>G.Medne</t>
  </si>
  <si>
    <t>Nr. 1.8-17.12.1/VBI3</t>
  </si>
  <si>
    <t>30.06.2011.</t>
  </si>
</sst>
</file>

<file path=xl/styles.xml><?xml version="1.0" encoding="utf-8"?>
<styleSheet xmlns="http://schemas.openxmlformats.org/spreadsheetml/2006/main">
  <numFmts count="3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\ ##0"/>
    <numFmt numFmtId="173" formatCode="_-* #,##0\ &quot;.&quot;_-;\-* #,##0\ &quot;.&quot;_-;_-* &quot;-&quot;\ &quot;.&quot;_-;_-@_-"/>
    <numFmt numFmtId="174" formatCode="_-* #,##0\ _._-;\-* #,##0\ _._-;_-* &quot;-&quot;\ _._-;_-@_-"/>
    <numFmt numFmtId="175" formatCode="_-* ###,0&quot;.&quot;00\ &quot;.&quot;_-;\-* ###,0&quot;.&quot;00\ &quot;.&quot;_-;_-* &quot;-&quot;??\ &quot;.&quot;_-;_-@_-"/>
    <numFmt numFmtId="176" formatCode="_-* ###,0&quot;.&quot;00\ _._-;\-* ###,0&quot;.&quot;00\ _._-;_-* &quot;-&quot;??\ _._-;_-@_-"/>
    <numFmt numFmtId="177" formatCode="0.000"/>
    <numFmt numFmtId="178" formatCode="0&quot;.&quot;0"/>
    <numFmt numFmtId="179" formatCode="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\-#,##0\ "/>
    <numFmt numFmtId="184" formatCode="#,##0_ ;[Red]\-#,##0\ "/>
    <numFmt numFmtId="185" formatCode="#,##0.0"/>
    <numFmt numFmtId="186" formatCode="[$€-2]\ #,##0.00_);[Red]\([$€-2]\ #,##0.00\)"/>
    <numFmt numFmtId="187" formatCode="_-* #,##0.00\ _D_M_-;\-* #,##0.00\ _D_M_-;_-* &quot;-&quot;??\ _D_M_-;_-@_-"/>
    <numFmt numFmtId="188" formatCode="_-* #,##0\ _D_M_-;\-* #,##0\ _D_M_-;_-* &quot;-&quot;\ _D_M_-;_-@_-"/>
    <numFmt numFmtId="189" formatCode="_-* #,##0.00\ &quot;DM&quot;_-;\-* #,##0.00\ &quot;DM&quot;_-;_-* &quot;-&quot;??\ &quot;DM&quot;_-;_-@_-"/>
    <numFmt numFmtId="190" formatCode="_-* #,##0\ &quot;DM&quot;_-;\-* #,##0\ &quot;DM&quot;_-;_-* &quot;-&quot;\ &quot;DM&quot;_-;_-@_-"/>
    <numFmt numFmtId="191" formatCode="0.0"/>
  </numFmts>
  <fonts count="54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BaltHelvetica"/>
      <family val="0"/>
    </font>
    <font>
      <sz val="10"/>
      <name val="BaltGaramond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10"/>
      <name val="Arial"/>
      <family val="2"/>
    </font>
    <font>
      <sz val="10"/>
      <color indexed="40"/>
      <name val="Times New Roman"/>
      <family val="1"/>
    </font>
    <font>
      <sz val="10"/>
      <color indexed="3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8" borderId="0" applyNumberFormat="0" applyBorder="0" applyAlignment="0" applyProtection="0"/>
    <xf numFmtId="0" fontId="17" fillId="27" borderId="0" applyNumberFormat="0" applyBorder="0" applyAlignment="0" applyProtection="0"/>
    <xf numFmtId="0" fontId="19" fillId="18" borderId="0" applyNumberFormat="0" applyBorder="0" applyAlignment="0" applyProtection="0"/>
    <xf numFmtId="0" fontId="20" fillId="28" borderId="1" applyNumberFormat="0" applyAlignment="0" applyProtection="0"/>
    <xf numFmtId="0" fontId="21" fillId="19" borderId="2" applyNumberFormat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0" fillId="26" borderId="7" applyNumberFormat="0" applyFont="0" applyAlignment="0" applyProtection="0"/>
    <xf numFmtId="0" fontId="33" fillId="28" borderId="8" applyNumberFormat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" fontId="34" fillId="33" borderId="9" applyNumberFormat="0" applyProtection="0">
      <alignment vertical="center"/>
    </xf>
    <xf numFmtId="4" fontId="35" fillId="33" borderId="9" applyNumberFormat="0" applyProtection="0">
      <alignment vertical="center"/>
    </xf>
    <xf numFmtId="4" fontId="34" fillId="33" borderId="9" applyNumberFormat="0" applyProtection="0">
      <alignment horizontal="left" vertical="center" indent="1"/>
    </xf>
    <xf numFmtId="0" fontId="34" fillId="33" borderId="9" applyNumberFormat="0" applyProtection="0">
      <alignment horizontal="left" vertical="top" indent="1"/>
    </xf>
    <xf numFmtId="4" fontId="34" fillId="2" borderId="0" applyNumberFormat="0" applyProtection="0">
      <alignment horizontal="left" vertical="center" indent="1"/>
    </xf>
    <xf numFmtId="4" fontId="13" fillId="7" borderId="9" applyNumberFormat="0" applyProtection="0">
      <alignment horizontal="right" vertical="center"/>
    </xf>
    <xf numFmtId="4" fontId="13" fillId="3" borderId="9" applyNumberFormat="0" applyProtection="0">
      <alignment horizontal="right" vertical="center"/>
    </xf>
    <xf numFmtId="4" fontId="13" fillId="34" borderId="9" applyNumberFormat="0" applyProtection="0">
      <alignment horizontal="right" vertical="center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9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34" fillId="40" borderId="10" applyNumberFormat="0" applyProtection="0">
      <alignment horizontal="left" vertical="center" indent="1"/>
    </xf>
    <xf numFmtId="4" fontId="13" fillId="41" borderId="0" applyNumberFormat="0" applyProtection="0">
      <alignment horizontal="left" vertical="center" indent="1"/>
    </xf>
    <xf numFmtId="4" fontId="36" fillId="8" borderId="0" applyNumberFormat="0" applyProtection="0">
      <alignment horizontal="left" vertical="center" indent="1"/>
    </xf>
    <xf numFmtId="4" fontId="13" fillId="2" borderId="9" applyNumberFormat="0" applyProtection="0">
      <alignment horizontal="right" vertical="center"/>
    </xf>
    <xf numFmtId="4" fontId="13" fillId="41" borderId="0" applyNumberFormat="0" applyProtection="0">
      <alignment horizontal="left" vertical="center" indent="1"/>
    </xf>
    <xf numFmtId="4" fontId="13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3" fillId="4" borderId="9" applyNumberFormat="0" applyProtection="0">
      <alignment vertical="center"/>
    </xf>
    <xf numFmtId="4" fontId="37" fillId="4" borderId="9" applyNumberFormat="0" applyProtection="0">
      <alignment vertical="center"/>
    </xf>
    <xf numFmtId="4" fontId="13" fillId="4" borderId="9" applyNumberFormat="0" applyProtection="0">
      <alignment horizontal="left" vertical="center" indent="1"/>
    </xf>
    <xf numFmtId="0" fontId="13" fillId="4" borderId="9" applyNumberFormat="0" applyProtection="0">
      <alignment horizontal="left" vertical="top" indent="1"/>
    </xf>
    <xf numFmtId="4" fontId="13" fillId="41" borderId="9" applyNumberFormat="0" applyProtection="0">
      <alignment horizontal="right" vertical="center"/>
    </xf>
    <xf numFmtId="4" fontId="37" fillId="41" borderId="9" applyNumberFormat="0" applyProtection="0">
      <alignment horizontal="right" vertical="center"/>
    </xf>
    <xf numFmtId="4" fontId="13" fillId="2" borderId="9" applyNumberFormat="0" applyProtection="0">
      <alignment horizontal="left" vertical="center" indent="1"/>
    </xf>
    <xf numFmtId="0" fontId="13" fillId="2" borderId="9" applyNumberFormat="0" applyProtection="0">
      <alignment horizontal="left" vertical="top" indent="1"/>
    </xf>
    <xf numFmtId="4" fontId="38" fillId="42" borderId="0" applyNumberFormat="0" applyProtection="0">
      <alignment horizontal="left" vertical="center" indent="1"/>
    </xf>
    <xf numFmtId="4" fontId="39" fillId="41" borderId="9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22" fillId="0" borderId="12" applyNumberFormat="0" applyFill="0" applyAlignment="0" applyProtection="0"/>
    <xf numFmtId="178" fontId="12" fillId="10" borderId="0" applyBorder="0" applyProtection="0">
      <alignment/>
    </xf>
    <xf numFmtId="0" fontId="4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1" fillId="0" borderId="0" xfId="81" applyFont="1" applyFill="1" applyBorder="1" applyAlignment="1">
      <alignment horizontal="centerContinuous"/>
      <protection/>
    </xf>
    <xf numFmtId="0" fontId="1" fillId="0" borderId="0" xfId="81" applyFont="1" applyFill="1" applyBorder="1">
      <alignment/>
      <protection/>
    </xf>
    <xf numFmtId="0" fontId="1" fillId="0" borderId="16" xfId="0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3" fontId="3" fillId="0" borderId="15" xfId="0" applyNumberFormat="1" applyFont="1" applyFill="1" applyBorder="1" applyAlignment="1">
      <alignment horizontal="right" wrapText="1"/>
    </xf>
    <xf numFmtId="0" fontId="9" fillId="0" borderId="15" xfId="0" applyFont="1" applyFill="1" applyBorder="1" applyAlignment="1">
      <alignment wrapText="1"/>
    </xf>
    <xf numFmtId="0" fontId="5" fillId="0" borderId="0" xfId="81" applyFont="1" applyFill="1" applyBorder="1" applyAlignment="1">
      <alignment horizontal="center"/>
      <protection/>
    </xf>
    <xf numFmtId="0" fontId="1" fillId="0" borderId="0" xfId="81" applyFont="1" applyFill="1" applyBorder="1" applyAlignment="1">
      <alignment horizontal="center"/>
      <protection/>
    </xf>
    <xf numFmtId="3" fontId="1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7" xfId="0" applyNumberFormat="1" applyFont="1" applyFill="1" applyBorder="1" applyAlignment="1">
      <alignment horizontal="center"/>
    </xf>
    <xf numFmtId="0" fontId="1" fillId="0" borderId="0" xfId="81" applyFont="1" applyFill="1">
      <alignment/>
      <protection/>
    </xf>
    <xf numFmtId="0" fontId="1" fillId="0" borderId="0" xfId="81" applyFont="1" applyFill="1" applyBorder="1" applyAlignment="1">
      <alignment wrapText="1"/>
      <protection/>
    </xf>
    <xf numFmtId="0" fontId="1" fillId="0" borderId="0" xfId="81" applyFont="1" applyFill="1" applyBorder="1" applyAlignment="1">
      <alignment horizontal="left"/>
      <protection/>
    </xf>
    <xf numFmtId="0" fontId="1" fillId="0" borderId="0" xfId="81" applyFont="1" applyFill="1" applyBorder="1" applyAlignment="1">
      <alignment horizontal="right"/>
      <protection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1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/>
    </xf>
    <xf numFmtId="0" fontId="5" fillId="0" borderId="0" xfId="81" applyFont="1" applyFill="1" applyBorder="1" applyAlignment="1">
      <alignment horizontal="center" wrapText="1"/>
      <protection/>
    </xf>
    <xf numFmtId="0" fontId="1" fillId="0" borderId="0" xfId="81" applyFont="1" applyFill="1" applyBorder="1" applyAlignment="1">
      <alignment horizontal="centerContinuous" wrapText="1"/>
      <protection/>
    </xf>
    <xf numFmtId="0" fontId="3" fillId="0" borderId="16" xfId="0" applyFont="1" applyFill="1" applyBorder="1" applyAlignment="1">
      <alignment wrapText="1"/>
    </xf>
    <xf numFmtId="172" fontId="3" fillId="0" borderId="15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9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15" xfId="80" applyFont="1" applyFill="1" applyBorder="1" applyAlignment="1">
      <alignment horizontal="center" vertical="top" wrapText="1"/>
      <protection/>
    </xf>
    <xf numFmtId="0" fontId="9" fillId="0" borderId="15" xfId="80" applyFont="1" applyFill="1" applyBorder="1" applyAlignment="1">
      <alignment horizontal="center" vertical="top" wrapText="1"/>
      <protection/>
    </xf>
    <xf numFmtId="0" fontId="1" fillId="0" borderId="15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16" xfId="81" applyFont="1" applyFill="1" applyBorder="1" applyAlignment="1">
      <alignment horizontal="center"/>
      <protection/>
    </xf>
    <xf numFmtId="3" fontId="1" fillId="0" borderId="16" xfId="81" applyNumberFormat="1" applyFont="1" applyFill="1" applyBorder="1" applyAlignment="1">
      <alignment horizontal="center"/>
      <protection/>
    </xf>
    <xf numFmtId="0" fontId="1" fillId="0" borderId="16" xfId="81" applyFont="1" applyFill="1" applyBorder="1">
      <alignment/>
      <protection/>
    </xf>
    <xf numFmtId="0" fontId="1" fillId="0" borderId="0" xfId="0" applyNumberFormat="1" applyFont="1" applyBorder="1" applyAlignment="1">
      <alignment/>
    </xf>
    <xf numFmtId="0" fontId="1" fillId="0" borderId="0" xfId="79" applyFont="1">
      <alignment/>
      <protection/>
    </xf>
    <xf numFmtId="0" fontId="43" fillId="0" borderId="0" xfId="79" applyFont="1" applyAlignment="1">
      <alignment vertical="top" wrapText="1"/>
      <protection/>
    </xf>
    <xf numFmtId="191" fontId="1" fillId="0" borderId="0" xfId="79" applyNumberFormat="1" applyFont="1" applyAlignment="1">
      <alignment horizontal="right"/>
      <protection/>
    </xf>
    <xf numFmtId="0" fontId="1" fillId="0" borderId="0" xfId="79" applyFont="1" applyFill="1">
      <alignment/>
      <protection/>
    </xf>
    <xf numFmtId="3" fontId="1" fillId="0" borderId="11" xfId="78" applyNumberFormat="1" applyFont="1" applyFill="1" applyBorder="1" applyAlignment="1">
      <alignment horizontal="right"/>
      <protection/>
    </xf>
    <xf numFmtId="0" fontId="0" fillId="43" borderId="0" xfId="0" applyFont="1" applyFill="1" applyAlignment="1">
      <alignment/>
    </xf>
    <xf numFmtId="3" fontId="3" fillId="0" borderId="11" xfId="78" applyNumberFormat="1" applyFont="1" applyFill="1" applyBorder="1" applyAlignment="1">
      <alignment horizontal="right"/>
      <protection/>
    </xf>
    <xf numFmtId="0" fontId="44" fillId="0" borderId="15" xfId="80" applyFont="1" applyFill="1" applyBorder="1" applyAlignment="1">
      <alignment horizontal="center" vertical="top" wrapText="1"/>
      <protection/>
    </xf>
    <xf numFmtId="3" fontId="44" fillId="0" borderId="15" xfId="0" applyNumberFormat="1" applyFont="1" applyFill="1" applyBorder="1" applyAlignment="1">
      <alignment horizontal="right"/>
    </xf>
    <xf numFmtId="3" fontId="45" fillId="0" borderId="15" xfId="0" applyNumberFormat="1" applyFont="1" applyFill="1" applyBorder="1" applyAlignment="1">
      <alignment/>
    </xf>
    <xf numFmtId="3" fontId="44" fillId="0" borderId="15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49" fontId="44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/>
    </xf>
    <xf numFmtId="0" fontId="3" fillId="43" borderId="21" xfId="0" applyFont="1" applyFill="1" applyBorder="1" applyAlignment="1">
      <alignment horizontal="center" vertical="top" wrapText="1"/>
    </xf>
    <xf numFmtId="3" fontId="3" fillId="43" borderId="11" xfId="0" applyNumberFormat="1" applyFont="1" applyFill="1" applyBorder="1" applyAlignment="1">
      <alignment horizontal="center" vertical="top" wrapText="1"/>
    </xf>
    <xf numFmtId="3" fontId="3" fillId="43" borderId="2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3" fontId="1" fillId="0" borderId="11" xfId="0" applyNumberFormat="1" applyFont="1" applyFill="1" applyBorder="1" applyAlignment="1">
      <alignment horizontal="right" vertical="top" wrapText="1"/>
    </xf>
    <xf numFmtId="3" fontId="1" fillId="5" borderId="11" xfId="0" applyNumberFormat="1" applyFont="1" applyFill="1" applyBorder="1" applyAlignment="1">
      <alignment horizontal="right" vertical="top" wrapText="1"/>
    </xf>
    <xf numFmtId="49" fontId="1" fillId="43" borderId="11" xfId="0" applyNumberFormat="1" applyFont="1" applyFill="1" applyBorder="1" applyAlignment="1">
      <alignment horizontal="center" vertical="top" wrapText="1"/>
    </xf>
    <xf numFmtId="0" fontId="14" fillId="43" borderId="11" xfId="0" applyFont="1" applyFill="1" applyBorder="1" applyAlignment="1">
      <alignment horizontal="center" vertical="top" wrapText="1"/>
    </xf>
    <xf numFmtId="0" fontId="3" fillId="43" borderId="11" xfId="0" applyFont="1" applyFill="1" applyBorder="1" applyAlignment="1">
      <alignment horizontal="center" wrapText="1"/>
    </xf>
    <xf numFmtId="177" fontId="1" fillId="43" borderId="11" xfId="0" applyNumberFormat="1" applyFont="1" applyFill="1" applyBorder="1" applyAlignment="1">
      <alignment horizontal="center" vertical="top" wrapText="1"/>
    </xf>
    <xf numFmtId="0" fontId="15" fillId="43" borderId="0" xfId="0" applyFont="1" applyFill="1" applyAlignment="1">
      <alignment/>
    </xf>
    <xf numFmtId="0" fontId="46" fillId="6" borderId="11" xfId="0" applyFont="1" applyFill="1" applyBorder="1" applyAlignment="1">
      <alignment horizontal="center" wrapText="1"/>
    </xf>
    <xf numFmtId="3" fontId="39" fillId="6" borderId="11" xfId="0" applyNumberFormat="1" applyFont="1" applyFill="1" applyBorder="1" applyAlignment="1">
      <alignment/>
    </xf>
    <xf numFmtId="3" fontId="47" fillId="6" borderId="11" xfId="78" applyNumberFormat="1" applyFont="1" applyFill="1" applyBorder="1" applyAlignment="1">
      <alignment horizontal="right"/>
      <protection/>
    </xf>
    <xf numFmtId="0" fontId="47" fillId="6" borderId="11" xfId="0" applyFont="1" applyFill="1" applyBorder="1" applyAlignment="1">
      <alignment horizontal="center" wrapText="1"/>
    </xf>
    <xf numFmtId="3" fontId="45" fillId="6" borderId="11" xfId="0" applyNumberFormat="1" applyFont="1" applyFill="1" applyBorder="1" applyAlignment="1">
      <alignment horizontal="right" vertical="top" wrapText="1"/>
    </xf>
    <xf numFmtId="3" fontId="48" fillId="6" borderId="11" xfId="0" applyNumberFormat="1" applyFont="1" applyFill="1" applyBorder="1" applyAlignment="1">
      <alignment horizontal="right"/>
    </xf>
    <xf numFmtId="3" fontId="48" fillId="6" borderId="1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3" fontId="45" fillId="6" borderId="11" xfId="0" applyNumberFormat="1" applyFont="1" applyFill="1" applyBorder="1" applyAlignment="1">
      <alignment/>
    </xf>
    <xf numFmtId="3" fontId="1" fillId="5" borderId="11" xfId="78" applyNumberFormat="1" applyFont="1" applyFill="1" applyBorder="1" applyAlignment="1">
      <alignment horizontal="right"/>
      <protection/>
    </xf>
    <xf numFmtId="3" fontId="1" fillId="5" borderId="11" xfId="0" applyNumberFormat="1" applyFont="1" applyFill="1" applyBorder="1" applyAlignment="1">
      <alignment horizontal="right"/>
    </xf>
    <xf numFmtId="3" fontId="0" fillId="43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47" fillId="0" borderId="11" xfId="0" applyFont="1" applyFill="1" applyBorder="1" applyAlignment="1">
      <alignment horizontal="center" wrapText="1"/>
    </xf>
    <xf numFmtId="0" fontId="3" fillId="9" borderId="21" xfId="0" applyFont="1" applyFill="1" applyBorder="1" applyAlignment="1">
      <alignment horizontal="center" vertical="top" wrapText="1"/>
    </xf>
    <xf numFmtId="3" fontId="1" fillId="9" borderId="11" xfId="78" applyNumberFormat="1" applyFont="1" applyFill="1" applyBorder="1" applyAlignment="1">
      <alignment horizontal="right"/>
      <protection/>
    </xf>
    <xf numFmtId="3" fontId="1" fillId="9" borderId="11" xfId="0" applyNumberFormat="1" applyFont="1" applyFill="1" applyBorder="1" applyAlignment="1">
      <alignment horizontal="right"/>
    </xf>
    <xf numFmtId="0" fontId="1" fillId="9" borderId="11" xfId="0" applyFont="1" applyFill="1" applyBorder="1" applyAlignment="1">
      <alignment horizontal="right" wrapText="1"/>
    </xf>
    <xf numFmtId="0" fontId="3" fillId="9" borderId="21" xfId="0" applyFont="1" applyFill="1" applyBorder="1" applyAlignment="1">
      <alignment horizontal="center" wrapText="1"/>
    </xf>
    <xf numFmtId="0" fontId="47" fillId="9" borderId="11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5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3" fontId="47" fillId="9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5" fillId="9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right" wrapText="1"/>
    </xf>
    <xf numFmtId="3" fontId="1" fillId="34" borderId="11" xfId="78" applyNumberFormat="1" applyFont="1" applyFill="1" applyBorder="1" applyAlignment="1">
      <alignment horizontal="right"/>
      <protection/>
    </xf>
    <xf numFmtId="3" fontId="1" fillId="34" borderId="11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vertical="center" wrapText="1"/>
    </xf>
    <xf numFmtId="0" fontId="1" fillId="0" borderId="15" xfId="80" applyFont="1" applyFill="1" applyBorder="1" applyAlignment="1">
      <alignment vertical="top" wrapText="1"/>
      <protection/>
    </xf>
    <xf numFmtId="0" fontId="1" fillId="0" borderId="15" xfId="0" applyFont="1" applyFill="1" applyBorder="1" applyAlignment="1">
      <alignment horizontal="right"/>
    </xf>
    <xf numFmtId="0" fontId="49" fillId="0" borderId="15" xfId="80" applyFont="1" applyFill="1" applyBorder="1" applyAlignment="1">
      <alignment horizontal="center" vertical="top" wrapText="1"/>
      <protection/>
    </xf>
    <xf numFmtId="0" fontId="49" fillId="0" borderId="15" xfId="0" applyFont="1" applyFill="1" applyBorder="1" applyAlignment="1">
      <alignment wrapText="1"/>
    </xf>
    <xf numFmtId="3" fontId="49" fillId="0" borderId="15" xfId="0" applyNumberFormat="1" applyFont="1" applyFill="1" applyBorder="1" applyAlignment="1">
      <alignment horizontal="right"/>
    </xf>
    <xf numFmtId="3" fontId="50" fillId="0" borderId="15" xfId="0" applyNumberFormat="1" applyFont="1" applyFill="1" applyBorder="1" applyAlignment="1">
      <alignment/>
    </xf>
    <xf numFmtId="3" fontId="4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9" fillId="0" borderId="15" xfId="0" applyFont="1" applyFill="1" applyBorder="1" applyAlignment="1">
      <alignment horizontal="center"/>
    </xf>
    <xf numFmtId="0" fontId="49" fillId="0" borderId="15" xfId="0" applyFont="1" applyFill="1" applyBorder="1" applyAlignment="1">
      <alignment/>
    </xf>
    <xf numFmtId="3" fontId="49" fillId="0" borderId="0" xfId="0" applyNumberFormat="1" applyFont="1" applyFill="1" applyAlignment="1">
      <alignment/>
    </xf>
    <xf numFmtId="0" fontId="49" fillId="0" borderId="20" xfId="0" applyFont="1" applyFill="1" applyBorder="1" applyAlignment="1">
      <alignment horizontal="center"/>
    </xf>
    <xf numFmtId="3" fontId="49" fillId="0" borderId="18" xfId="0" applyNumberFormat="1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5" xfId="0" applyFont="1" applyFill="1" applyBorder="1" applyAlignment="1">
      <alignment wrapText="1"/>
    </xf>
    <xf numFmtId="3" fontId="49" fillId="0" borderId="15" xfId="0" applyNumberFormat="1" applyFont="1" applyFill="1" applyBorder="1" applyAlignment="1">
      <alignment/>
    </xf>
    <xf numFmtId="0" fontId="49" fillId="0" borderId="15" xfId="0" applyFont="1" applyFill="1" applyBorder="1" applyAlignment="1">
      <alignment/>
    </xf>
    <xf numFmtId="3" fontId="50" fillId="0" borderId="15" xfId="0" applyNumberFormat="1" applyFont="1" applyFill="1" applyBorder="1" applyAlignment="1">
      <alignment/>
    </xf>
    <xf numFmtId="3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9" fillId="0" borderId="15" xfId="0" applyFont="1" applyFill="1" applyBorder="1" applyAlignment="1">
      <alignment horizontal="center" vertical="top"/>
    </xf>
    <xf numFmtId="3" fontId="49" fillId="0" borderId="15" xfId="0" applyNumberFormat="1" applyFont="1" applyFill="1" applyBorder="1" applyAlignment="1">
      <alignment horizontal="right"/>
    </xf>
    <xf numFmtId="0" fontId="50" fillId="0" borderId="15" xfId="0" applyFont="1" applyFill="1" applyBorder="1" applyAlignment="1">
      <alignment horizontal="center" vertical="top"/>
    </xf>
    <xf numFmtId="3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3" fontId="1" fillId="5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 wrapText="1"/>
    </xf>
    <xf numFmtId="0" fontId="7" fillId="0" borderId="0" xfId="79" applyNumberFormat="1" applyFont="1" applyBorder="1" applyAlignment="1">
      <alignment horizontal="center" vertical="center" wrapText="1"/>
      <protection/>
    </xf>
    <xf numFmtId="0" fontId="1" fillId="0" borderId="0" xfId="79" applyFont="1" applyAlignment="1">
      <alignment horizontal="center"/>
      <protection/>
    </xf>
    <xf numFmtId="0" fontId="43" fillId="0" borderId="0" xfId="79" applyFont="1" applyAlignment="1">
      <alignment vertical="top" wrapText="1"/>
      <protection/>
    </xf>
    <xf numFmtId="0" fontId="3" fillId="43" borderId="22" xfId="0" applyFont="1" applyFill="1" applyBorder="1" applyAlignment="1">
      <alignment horizontal="center" wrapText="1"/>
    </xf>
    <xf numFmtId="0" fontId="3" fillId="43" borderId="23" xfId="0" applyFont="1" applyFill="1" applyBorder="1" applyAlignment="1">
      <alignment horizontal="center" wrapText="1"/>
    </xf>
    <xf numFmtId="0" fontId="47" fillId="6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/>
    </xf>
    <xf numFmtId="0" fontId="51" fillId="6" borderId="11" xfId="0" applyFont="1" applyFill="1" applyBorder="1" applyAlignment="1">
      <alignment horizontal="center"/>
    </xf>
    <xf numFmtId="0" fontId="46" fillId="6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43" borderId="11" xfId="0" applyFont="1" applyFill="1" applyBorder="1" applyAlignment="1">
      <alignment horizontal="center" wrapText="1"/>
    </xf>
    <xf numFmtId="0" fontId="7" fillId="43" borderId="2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5" fillId="6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7" fillId="4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39" fillId="6" borderId="11" xfId="0" applyFont="1" applyFill="1" applyBorder="1" applyAlignment="1">
      <alignment horizontal="center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_2.17_Valsts_budzeta_izpilde" xfId="79"/>
    <cellStyle name="Normal_formulas-pasv_1" xfId="80"/>
    <cellStyle name="Normal_Soc-m" xfId="81"/>
    <cellStyle name="Note" xfId="82"/>
    <cellStyle name="Output" xfId="83"/>
    <cellStyle name="Parastais_FMLikp01_p05_221205_pap_afp_makp" xfId="84"/>
    <cellStyle name="Percent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1" xfId="108"/>
    <cellStyle name="SAPBEXHLevel1X" xfId="109"/>
    <cellStyle name="SAPBEXHLevel2" xfId="110"/>
    <cellStyle name="SAPBEXHLevel2X" xfId="111"/>
    <cellStyle name="SAPBEXHLevel3" xfId="112"/>
    <cellStyle name="SAPBEXHLevel3X" xfId="113"/>
    <cellStyle name="SAPBEXinputData" xfId="114"/>
    <cellStyle name="SAPBEXresData" xfId="115"/>
    <cellStyle name="SAPBEXresDataEmph" xfId="116"/>
    <cellStyle name="SAPBEXresItem" xfId="117"/>
    <cellStyle name="SAPBEXresItemX" xfId="118"/>
    <cellStyle name="SAPBEXstdData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heet Title" xfId="125"/>
    <cellStyle name="Style 1" xfId="126"/>
    <cellStyle name="Title" xfId="127"/>
    <cellStyle name="Total" xfId="128"/>
    <cellStyle name="V?st." xfId="129"/>
    <cellStyle name="Warning Text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74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123825</xdr:rowOff>
    </xdr:from>
    <xdr:to>
      <xdr:col>8</xdr:col>
      <xdr:colOff>676275</xdr:colOff>
      <xdr:row>0</xdr:row>
      <xdr:rowOff>628650</xdr:rowOff>
    </xdr:to>
    <xdr:pic>
      <xdr:nvPicPr>
        <xdr:cNvPr id="1" name="Picture 7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33925" y="123825"/>
          <a:ext cx="1485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7.gada%20parskats\3.sejums\Word_excel\FMInfp41_3006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10.gada%20parskats\3.sejums\Word_excel\FMInfp40_3006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7.gada%20parskats\3.sejums\Word_excel\FMInfp39_3006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8.gada%20parskats\3.sejums\Word_excel\FMInfp42_3006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8.gada%20parskats\3.sejums\Word_excel\FMInfp43_3006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09.gada%20parskats\3.sejums\Word_excel\FMInfp43_3006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09.gada%20parskats\3.sejums\Word_excel\FMInfp42_3006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09.gada%20parskats\3.sejums\Word_excel\FMInfp44_3006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0.gada%20parskats\3.sejums\Word_excel\FMInfp38_3006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0.gada%20parskats\3.sejums\Word_excel\FMInfp39_3006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IED_2007"/>
      <sheetName val="no sistemas"/>
    </sheetNames>
    <sheetDataSet>
      <sheetData sheetId="0">
        <row r="186">
          <cell r="C18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_Zied 2010"/>
      <sheetName val="2_ZD_Pasv"/>
    </sheetNames>
    <sheetDataSet>
      <sheetData sheetId="0">
        <row r="7">
          <cell r="C7">
            <v>3489345</v>
          </cell>
        </row>
        <row r="142">
          <cell r="C142">
            <v>86</v>
          </cell>
        </row>
        <row r="143">
          <cell r="C143">
            <v>63</v>
          </cell>
        </row>
        <row r="173">
          <cell r="C173">
            <v>63</v>
          </cell>
          <cell r="D173">
            <v>52</v>
          </cell>
        </row>
        <row r="313">
          <cell r="C313">
            <v>23</v>
          </cell>
        </row>
        <row r="330">
          <cell r="C330">
            <v>23</v>
          </cell>
          <cell r="D330">
            <v>249</v>
          </cell>
        </row>
        <row r="347">
          <cell r="C347">
            <v>0</v>
          </cell>
        </row>
        <row r="356">
          <cell r="C356">
            <v>0</v>
          </cell>
          <cell r="D356">
            <v>0</v>
          </cell>
        </row>
        <row r="383">
          <cell r="C383">
            <v>0</v>
          </cell>
        </row>
        <row r="384">
          <cell r="C384">
            <v>0</v>
          </cell>
          <cell r="D384">
            <v>0</v>
          </cell>
        </row>
        <row r="419">
          <cell r="C419">
            <v>0</v>
          </cell>
          <cell r="D419">
            <v>1319</v>
          </cell>
        </row>
        <row r="608">
          <cell r="D608">
            <v>1412</v>
          </cell>
        </row>
        <row r="640">
          <cell r="C640">
            <v>3489259</v>
          </cell>
        </row>
        <row r="641">
          <cell r="C641">
            <v>3473099</v>
          </cell>
        </row>
        <row r="642">
          <cell r="C642">
            <v>105</v>
          </cell>
          <cell r="D642">
            <v>8959</v>
          </cell>
        </row>
        <row r="646">
          <cell r="C646">
            <v>10533</v>
          </cell>
          <cell r="D646">
            <v>9089</v>
          </cell>
        </row>
        <row r="647">
          <cell r="C647">
            <v>3093256</v>
          </cell>
          <cell r="D647">
            <v>3043410</v>
          </cell>
        </row>
        <row r="650">
          <cell r="C650">
            <v>313666</v>
          </cell>
          <cell r="D650">
            <v>384084</v>
          </cell>
        </row>
        <row r="658">
          <cell r="C658">
            <v>136640</v>
          </cell>
          <cell r="D658">
            <v>48863</v>
          </cell>
        </row>
        <row r="660">
          <cell r="C660">
            <v>4295</v>
          </cell>
          <cell r="D660">
            <v>1017</v>
          </cell>
        </row>
        <row r="661">
          <cell r="C661">
            <v>564276</v>
          </cell>
          <cell r="D661">
            <v>400367</v>
          </cell>
        </row>
        <row r="662">
          <cell r="C662">
            <v>1657</v>
          </cell>
          <cell r="D662">
            <v>1657</v>
          </cell>
        </row>
        <row r="663">
          <cell r="C663">
            <v>224868</v>
          </cell>
          <cell r="D663">
            <v>180648</v>
          </cell>
        </row>
        <row r="664">
          <cell r="C664">
            <v>1423</v>
          </cell>
          <cell r="D664">
            <v>655</v>
          </cell>
        </row>
        <row r="665">
          <cell r="C665">
            <v>1000973</v>
          </cell>
          <cell r="D665">
            <v>898224</v>
          </cell>
        </row>
        <row r="666">
          <cell r="C666">
            <v>879835</v>
          </cell>
          <cell r="D666">
            <v>600475</v>
          </cell>
        </row>
        <row r="667">
          <cell r="C667">
            <v>1862349</v>
          </cell>
          <cell r="D667">
            <v>1794576</v>
          </cell>
        </row>
        <row r="670">
          <cell r="C670">
            <v>4266975</v>
          </cell>
        </row>
        <row r="671">
          <cell r="C671">
            <v>2196010</v>
          </cell>
        </row>
        <row r="672">
          <cell r="C672">
            <v>111933</v>
          </cell>
        </row>
        <row r="673">
          <cell r="C673">
            <v>87569</v>
          </cell>
          <cell r="D673">
            <v>68841</v>
          </cell>
        </row>
        <row r="683">
          <cell r="C683">
            <v>21442</v>
          </cell>
          <cell r="D683">
            <v>13268</v>
          </cell>
        </row>
        <row r="689">
          <cell r="C689">
            <v>2084077</v>
          </cell>
        </row>
        <row r="690">
          <cell r="C690">
            <v>43237</v>
          </cell>
          <cell r="D690">
            <v>21681</v>
          </cell>
        </row>
        <row r="697">
          <cell r="C697">
            <v>1527857</v>
          </cell>
          <cell r="D697">
            <v>1158982</v>
          </cell>
        </row>
        <row r="739">
          <cell r="C739">
            <v>455595</v>
          </cell>
          <cell r="D739">
            <v>334523</v>
          </cell>
        </row>
        <row r="764">
          <cell r="C764">
            <v>2161</v>
          </cell>
          <cell r="D764">
            <v>1907</v>
          </cell>
        </row>
        <row r="765">
          <cell r="C765">
            <v>795</v>
          </cell>
          <cell r="D765">
            <v>276</v>
          </cell>
        </row>
        <row r="771">
          <cell r="C771">
            <v>4606</v>
          </cell>
          <cell r="D771">
            <v>4606</v>
          </cell>
        </row>
        <row r="772">
          <cell r="C772">
            <v>2069349</v>
          </cell>
        </row>
        <row r="773">
          <cell r="C773">
            <v>361898</v>
          </cell>
        </row>
        <row r="774">
          <cell r="C774">
            <v>360990</v>
          </cell>
          <cell r="D774">
            <v>284571</v>
          </cell>
        </row>
        <row r="782">
          <cell r="C782">
            <v>1707451</v>
          </cell>
        </row>
        <row r="783">
          <cell r="C783">
            <v>21160</v>
          </cell>
          <cell r="D783">
            <v>24619</v>
          </cell>
        </row>
        <row r="794">
          <cell r="C794">
            <v>1586014</v>
          </cell>
          <cell r="D794">
            <v>1585622</v>
          </cell>
        </row>
        <row r="804">
          <cell r="C804">
            <v>79561</v>
          </cell>
          <cell r="D804">
            <v>88336</v>
          </cell>
        </row>
        <row r="805">
          <cell r="C805">
            <v>0</v>
          </cell>
          <cell r="D805">
            <v>0</v>
          </cell>
        </row>
        <row r="806">
          <cell r="C806">
            <v>1124</v>
          </cell>
        </row>
        <row r="810">
          <cell r="C810">
            <v>944</v>
          </cell>
        </row>
        <row r="811">
          <cell r="C811">
            <v>944</v>
          </cell>
          <cell r="D811">
            <v>2830</v>
          </cell>
        </row>
        <row r="816">
          <cell r="C816">
            <v>406292</v>
          </cell>
        </row>
        <row r="817">
          <cell r="C817">
            <v>405533</v>
          </cell>
        </row>
        <row r="819">
          <cell r="C819">
            <v>1566</v>
          </cell>
          <cell r="D819">
            <v>859</v>
          </cell>
        </row>
        <row r="827">
          <cell r="C827">
            <v>396793</v>
          </cell>
          <cell r="D827">
            <v>334465</v>
          </cell>
        </row>
        <row r="852">
          <cell r="C852">
            <v>0</v>
          </cell>
        </row>
        <row r="854">
          <cell r="C854">
            <v>0</v>
          </cell>
        </row>
        <row r="858">
          <cell r="C858">
            <v>3049</v>
          </cell>
          <cell r="D858">
            <v>1096</v>
          </cell>
        </row>
        <row r="859">
          <cell r="C859">
            <v>3049</v>
          </cell>
        </row>
        <row r="863">
          <cell r="C863">
            <v>2933</v>
          </cell>
          <cell r="D863">
            <v>1096</v>
          </cell>
        </row>
        <row r="868">
          <cell r="C868">
            <v>1168971</v>
          </cell>
          <cell r="D868">
            <v>415864</v>
          </cell>
        </row>
        <row r="1197">
          <cell r="C1197">
            <v>18000</v>
          </cell>
          <cell r="D1197">
            <v>0</v>
          </cell>
        </row>
        <row r="1205">
          <cell r="C1205">
            <v>0</v>
          </cell>
          <cell r="D1205">
            <v>62044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B_2007"/>
      <sheetName val="2-PB_no sistemas"/>
    </sheetNames>
    <sheetDataSet>
      <sheetData sheetId="0">
        <row r="25">
          <cell r="D25">
            <v>0</v>
          </cell>
        </row>
        <row r="504">
          <cell r="C504">
            <v>0</v>
          </cell>
        </row>
        <row r="635">
          <cell r="C635">
            <v>0</v>
          </cell>
        </row>
        <row r="644">
          <cell r="D6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B_2008"/>
      <sheetName val="2PB_no_sistemas"/>
    </sheetNames>
    <sheetDataSet>
      <sheetData sheetId="0">
        <row r="59">
          <cell r="D59">
            <v>0</v>
          </cell>
        </row>
        <row r="489">
          <cell r="C48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"/>
      <sheetName val="|2 SB Pasv|"/>
    </sheetNames>
    <sheetDataSet>
      <sheetData sheetId="0">
        <row r="59">
          <cell r="D59">
            <v>0</v>
          </cell>
        </row>
        <row r="465">
          <cell r="D46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SB"/>
      <sheetName val="|2 SB Pasv|"/>
    </sheetNames>
    <sheetDataSet>
      <sheetData sheetId="1">
        <row r="473">
          <cell r="C473">
            <v>8240</v>
          </cell>
        </row>
        <row r="955">
          <cell r="C95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PB_2009"/>
      <sheetName val="2PB_no_sistemas"/>
    </sheetNames>
    <sheetDataSet>
      <sheetData sheetId="1">
        <row r="208">
          <cell r="C208">
            <v>0</v>
          </cell>
          <cell r="D208">
            <v>0</v>
          </cell>
        </row>
        <row r="344">
          <cell r="C344">
            <v>0</v>
          </cell>
          <cell r="D344">
            <v>0</v>
          </cell>
        </row>
        <row r="390">
          <cell r="C390">
            <v>0</v>
          </cell>
        </row>
        <row r="402">
          <cell r="C402">
            <v>0</v>
          </cell>
        </row>
        <row r="467">
          <cell r="C467">
            <v>0</v>
          </cell>
        </row>
        <row r="894">
          <cell r="C894">
            <v>0</v>
          </cell>
          <cell r="D894">
            <v>0</v>
          </cell>
        </row>
        <row r="1055">
          <cell r="C1055">
            <v>0</v>
          </cell>
          <cell r="D1055">
            <v>0</v>
          </cell>
        </row>
        <row r="1119">
          <cell r="C1119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IED_2009"/>
      <sheetName val="2ZD_no_sistemas"/>
      <sheetName val="BExRepositorySheet"/>
    </sheetNames>
    <sheetDataSet>
      <sheetData sheetId="0">
        <row r="508">
          <cell r="D5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PB_2010"/>
      <sheetName val="2PB_Pasv_kopa"/>
      <sheetName val="2PB_Pasv_konsolidacija"/>
      <sheetName val="2PB_Pasv_konsolidetais"/>
    </sheetNames>
    <sheetDataSet>
      <sheetData sheetId="1">
        <row r="8">
          <cell r="C8">
            <v>1334057926</v>
          </cell>
        </row>
        <row r="9">
          <cell r="C9">
            <v>710624826</v>
          </cell>
        </row>
        <row r="10">
          <cell r="C10">
            <v>625260632</v>
          </cell>
        </row>
        <row r="11">
          <cell r="C11">
            <v>604718743</v>
          </cell>
          <cell r="D11">
            <v>635586881</v>
          </cell>
        </row>
        <row r="39">
          <cell r="C39">
            <v>81018263</v>
          </cell>
        </row>
        <row r="41">
          <cell r="C41">
            <v>78406577</v>
          </cell>
          <cell r="D41">
            <v>89650314</v>
          </cell>
        </row>
        <row r="48">
          <cell r="C48">
            <v>4510</v>
          </cell>
          <cell r="D48">
            <v>9643</v>
          </cell>
        </row>
        <row r="49">
          <cell r="C49">
            <v>5402</v>
          </cell>
          <cell r="D49">
            <v>1971</v>
          </cell>
        </row>
        <row r="146">
          <cell r="C146">
            <v>4048357</v>
          </cell>
          <cell r="D146">
            <v>3669069</v>
          </cell>
        </row>
        <row r="154">
          <cell r="C154">
            <v>260000</v>
          </cell>
          <cell r="D154">
            <v>273490</v>
          </cell>
        </row>
        <row r="168">
          <cell r="C168">
            <v>27505632</v>
          </cell>
        </row>
        <row r="169">
          <cell r="C169">
            <v>5836635</v>
          </cell>
        </row>
        <row r="170">
          <cell r="C170">
            <v>880432</v>
          </cell>
          <cell r="D170">
            <v>623768</v>
          </cell>
        </row>
        <row r="174">
          <cell r="C174">
            <v>0</v>
          </cell>
          <cell r="D174">
            <v>0</v>
          </cell>
        </row>
        <row r="175">
          <cell r="C175">
            <v>303760</v>
          </cell>
          <cell r="D175">
            <v>598655</v>
          </cell>
        </row>
        <row r="178">
          <cell r="C178">
            <v>14611</v>
          </cell>
          <cell r="D178">
            <v>37019</v>
          </cell>
        </row>
        <row r="196">
          <cell r="C196">
            <v>956190</v>
          </cell>
          <cell r="D196">
            <v>842037</v>
          </cell>
        </row>
        <row r="208">
          <cell r="C208">
            <v>3400000</v>
          </cell>
          <cell r="D208">
            <v>4887551</v>
          </cell>
        </row>
        <row r="212">
          <cell r="C212">
            <v>131149</v>
          </cell>
          <cell r="D212">
            <v>7901</v>
          </cell>
        </row>
        <row r="216">
          <cell r="C216">
            <v>3946421</v>
          </cell>
        </row>
        <row r="285">
          <cell r="C285">
            <v>323375</v>
          </cell>
          <cell r="D285">
            <v>483736</v>
          </cell>
        </row>
        <row r="293">
          <cell r="C293">
            <v>3497777</v>
          </cell>
          <cell r="D293">
            <v>3738306</v>
          </cell>
        </row>
        <row r="305">
          <cell r="C305">
            <v>7697</v>
          </cell>
          <cell r="D305">
            <v>9770</v>
          </cell>
        </row>
        <row r="308">
          <cell r="C308">
            <v>2824791</v>
          </cell>
        </row>
        <row r="309">
          <cell r="C309">
            <v>2398460</v>
          </cell>
          <cell r="D309">
            <v>2234927</v>
          </cell>
        </row>
        <row r="339">
          <cell r="C339">
            <v>221427</v>
          </cell>
          <cell r="D339">
            <v>352519</v>
          </cell>
        </row>
        <row r="344">
          <cell r="C344">
            <v>9552682</v>
          </cell>
        </row>
        <row r="352">
          <cell r="C352">
            <v>98175</v>
          </cell>
          <cell r="D352">
            <v>101103</v>
          </cell>
        </row>
        <row r="362">
          <cell r="C362">
            <v>9315513</v>
          </cell>
          <cell r="D362">
            <v>9930745</v>
          </cell>
        </row>
        <row r="363">
          <cell r="C363">
            <v>194952</v>
          </cell>
          <cell r="D363">
            <v>5213567</v>
          </cell>
        </row>
        <row r="380">
          <cell r="C380">
            <v>5241423</v>
          </cell>
        </row>
        <row r="381">
          <cell r="C381">
            <v>607499</v>
          </cell>
          <cell r="D381">
            <v>644984</v>
          </cell>
        </row>
        <row r="382">
          <cell r="C382">
            <v>3519397</v>
          </cell>
          <cell r="D382">
            <v>5670126</v>
          </cell>
        </row>
        <row r="385">
          <cell r="C385">
            <v>26</v>
          </cell>
          <cell r="D385">
            <v>2801</v>
          </cell>
        </row>
        <row r="389">
          <cell r="C389">
            <v>348328</v>
          </cell>
          <cell r="D389">
            <v>623960</v>
          </cell>
        </row>
        <row r="390">
          <cell r="C390">
            <v>263101</v>
          </cell>
          <cell r="D390">
            <v>340734</v>
          </cell>
        </row>
        <row r="408">
          <cell r="C408">
            <v>89529654</v>
          </cell>
        </row>
        <row r="409">
          <cell r="C409">
            <v>77194018</v>
          </cell>
          <cell r="D409">
            <v>73500907</v>
          </cell>
        </row>
        <row r="444">
          <cell r="C444">
            <v>10848057</v>
          </cell>
          <cell r="D444">
            <v>11152635</v>
          </cell>
        </row>
        <row r="463">
          <cell r="C463">
            <v>880085</v>
          </cell>
        </row>
        <row r="504">
          <cell r="C504">
            <v>859636</v>
          </cell>
        </row>
        <row r="505">
          <cell r="C505">
            <v>845083</v>
          </cell>
          <cell r="D505">
            <v>870762</v>
          </cell>
        </row>
        <row r="527">
          <cell r="C527">
            <v>12585</v>
          </cell>
          <cell r="D527">
            <v>13623</v>
          </cell>
        </row>
        <row r="530">
          <cell r="C530">
            <v>505517729</v>
          </cell>
        </row>
        <row r="531">
          <cell r="C531">
            <v>486805944</v>
          </cell>
        </row>
        <row r="577">
          <cell r="C577">
            <v>325024495</v>
          </cell>
          <cell r="D577">
            <v>336232686</v>
          </cell>
        </row>
        <row r="583">
          <cell r="C583">
            <v>3649838</v>
          </cell>
          <cell r="D583">
            <v>6699007</v>
          </cell>
        </row>
        <row r="587">
          <cell r="C587">
            <v>118967933</v>
          </cell>
          <cell r="D587">
            <v>156752942</v>
          </cell>
        </row>
        <row r="594">
          <cell r="C594">
            <v>8563518</v>
          </cell>
          <cell r="D594">
            <v>8800145</v>
          </cell>
        </row>
        <row r="598">
          <cell r="C598">
            <v>16308314</v>
          </cell>
        </row>
        <row r="599">
          <cell r="C599">
            <v>383989</v>
          </cell>
          <cell r="D599">
            <v>411760</v>
          </cell>
        </row>
        <row r="606">
          <cell r="C606">
            <v>14861876</v>
          </cell>
          <cell r="D606">
            <v>13601918</v>
          </cell>
        </row>
        <row r="612">
          <cell r="C612">
            <v>0</v>
          </cell>
          <cell r="D612">
            <v>0</v>
          </cell>
        </row>
        <row r="623">
          <cell r="C623">
            <v>21000</v>
          </cell>
          <cell r="D623">
            <v>21000</v>
          </cell>
        </row>
        <row r="655">
          <cell r="C655">
            <v>192457901</v>
          </cell>
          <cell r="D655">
            <v>176393143</v>
          </cell>
        </row>
        <row r="656">
          <cell r="C656">
            <v>14934</v>
          </cell>
          <cell r="D656">
            <v>5713</v>
          </cell>
        </row>
        <row r="657">
          <cell r="C657">
            <v>21373630</v>
          </cell>
          <cell r="D657">
            <v>20131628</v>
          </cell>
        </row>
        <row r="658">
          <cell r="C658">
            <v>208959912</v>
          </cell>
          <cell r="D658">
            <v>182156713</v>
          </cell>
        </row>
        <row r="659">
          <cell r="C659">
            <v>21496113</v>
          </cell>
          <cell r="D659">
            <v>17717828</v>
          </cell>
        </row>
        <row r="660">
          <cell r="C660">
            <v>169940488</v>
          </cell>
          <cell r="D660">
            <v>140044592</v>
          </cell>
        </row>
        <row r="661">
          <cell r="C661">
            <v>4848374</v>
          </cell>
          <cell r="D661">
            <v>3924694</v>
          </cell>
        </row>
        <row r="662">
          <cell r="C662">
            <v>110525456</v>
          </cell>
          <cell r="D662">
            <v>96489374</v>
          </cell>
        </row>
        <row r="663">
          <cell r="C663">
            <v>585685345</v>
          </cell>
          <cell r="D663">
            <v>538757588</v>
          </cell>
        </row>
        <row r="664">
          <cell r="C664">
            <v>137987703</v>
          </cell>
          <cell r="D664">
            <v>130929686</v>
          </cell>
        </row>
        <row r="665">
          <cell r="C665">
            <v>1453289856</v>
          </cell>
        </row>
        <row r="666">
          <cell r="C666">
            <v>1107631790</v>
          </cell>
        </row>
        <row r="667">
          <cell r="C667">
            <v>834826641</v>
          </cell>
        </row>
        <row r="668">
          <cell r="C668">
            <v>536914871</v>
          </cell>
        </row>
        <row r="669">
          <cell r="C669">
            <v>401489586</v>
          </cell>
          <cell r="D669">
            <v>417146694</v>
          </cell>
        </row>
        <row r="689">
          <cell r="C689">
            <v>100953723</v>
          </cell>
          <cell r="D689">
            <v>103069307</v>
          </cell>
        </row>
        <row r="700">
          <cell r="C700">
            <v>297902514</v>
          </cell>
        </row>
        <row r="701">
          <cell r="C701">
            <v>2516507</v>
          </cell>
          <cell r="D701">
            <v>2235510</v>
          </cell>
        </row>
        <row r="708">
          <cell r="C708">
            <v>173833828</v>
          </cell>
          <cell r="D708">
            <v>162688791</v>
          </cell>
        </row>
        <row r="755">
          <cell r="C755">
            <v>76494342</v>
          </cell>
          <cell r="D755">
            <v>75661983</v>
          </cell>
        </row>
        <row r="782">
          <cell r="C782">
            <v>591229</v>
          </cell>
          <cell r="D782">
            <v>602037</v>
          </cell>
        </row>
        <row r="783">
          <cell r="C783">
            <v>4338959</v>
          </cell>
          <cell r="D783">
            <v>3786638</v>
          </cell>
        </row>
        <row r="790">
          <cell r="C790">
            <v>18566087</v>
          </cell>
          <cell r="D790">
            <v>18311641</v>
          </cell>
        </row>
        <row r="791">
          <cell r="C791">
            <v>30201185</v>
          </cell>
        </row>
        <row r="793">
          <cell r="C793">
            <v>8509310</v>
          </cell>
          <cell r="D793">
            <v>6883699</v>
          </cell>
        </row>
        <row r="796">
          <cell r="C796">
            <v>1294606</v>
          </cell>
          <cell r="D796">
            <v>1106270</v>
          </cell>
        </row>
        <row r="800">
          <cell r="C800">
            <v>16668468</v>
          </cell>
          <cell r="D800">
            <v>19454524</v>
          </cell>
        </row>
        <row r="807">
          <cell r="C807">
            <v>159116253</v>
          </cell>
        </row>
        <row r="808">
          <cell r="C808">
            <v>71442814</v>
          </cell>
        </row>
        <row r="809">
          <cell r="C809">
            <v>66549266</v>
          </cell>
          <cell r="D809">
            <v>67209176</v>
          </cell>
        </row>
        <row r="822">
          <cell r="C822">
            <v>2374809</v>
          </cell>
          <cell r="D822">
            <v>2944137</v>
          </cell>
        </row>
        <row r="825">
          <cell r="C825">
            <v>86976828</v>
          </cell>
        </row>
        <row r="826">
          <cell r="C826">
            <v>58747276</v>
          </cell>
          <cell r="D826">
            <v>64223149</v>
          </cell>
        </row>
        <row r="854">
          <cell r="C854">
            <v>10566411</v>
          </cell>
          <cell r="D854">
            <v>12507252</v>
          </cell>
        </row>
        <row r="864">
          <cell r="C864">
            <v>5224437</v>
          </cell>
          <cell r="D864">
            <v>7033430</v>
          </cell>
        </row>
        <row r="865">
          <cell r="C865">
            <v>83487711</v>
          </cell>
        </row>
        <row r="866">
          <cell r="C866">
            <v>756476</v>
          </cell>
          <cell r="D866">
            <v>712927</v>
          </cell>
        </row>
        <row r="867">
          <cell r="C867">
            <v>545306</v>
          </cell>
        </row>
        <row r="872">
          <cell r="C872">
            <v>78570946</v>
          </cell>
        </row>
        <row r="873">
          <cell r="C873">
            <v>5330</v>
          </cell>
        </row>
        <row r="874">
          <cell r="C874">
            <v>78351081</v>
          </cell>
          <cell r="D874">
            <v>78479844</v>
          </cell>
        </row>
        <row r="886">
          <cell r="C886">
            <v>0</v>
          </cell>
          <cell r="D886">
            <v>0</v>
          </cell>
        </row>
        <row r="889">
          <cell r="C889">
            <v>345374443</v>
          </cell>
        </row>
        <row r="890">
          <cell r="C890">
            <v>342437128</v>
          </cell>
        </row>
        <row r="892">
          <cell r="C892">
            <v>2643689</v>
          </cell>
          <cell r="D892">
            <v>2261720</v>
          </cell>
        </row>
        <row r="901">
          <cell r="C901">
            <v>290949969</v>
          </cell>
          <cell r="D901">
            <v>259152848</v>
          </cell>
        </row>
        <row r="930">
          <cell r="C930">
            <v>846533</v>
          </cell>
        </row>
        <row r="932">
          <cell r="C932">
            <v>27700</v>
          </cell>
          <cell r="D932">
            <v>68510</v>
          </cell>
        </row>
        <row r="934">
          <cell r="C934">
            <v>702880</v>
          </cell>
          <cell r="D934">
            <v>798247</v>
          </cell>
        </row>
        <row r="938">
          <cell r="C938">
            <v>283623</v>
          </cell>
        </row>
        <row r="939">
          <cell r="C939">
            <v>140040</v>
          </cell>
          <cell r="D939">
            <v>59009</v>
          </cell>
        </row>
        <row r="942">
          <cell r="C942">
            <v>143548</v>
          </cell>
        </row>
        <row r="943">
          <cell r="C943">
            <v>1482</v>
          </cell>
          <cell r="D943">
            <v>3084</v>
          </cell>
        </row>
        <row r="944">
          <cell r="C944">
            <v>44124</v>
          </cell>
          <cell r="D944">
            <v>51053</v>
          </cell>
        </row>
        <row r="945">
          <cell r="C945">
            <v>0</v>
          </cell>
          <cell r="D945">
            <v>86</v>
          </cell>
        </row>
        <row r="946">
          <cell r="C946">
            <v>0</v>
          </cell>
          <cell r="D946">
            <v>0</v>
          </cell>
        </row>
        <row r="947">
          <cell r="C947">
            <v>33962</v>
          </cell>
          <cell r="D947">
            <v>68282</v>
          </cell>
        </row>
        <row r="948">
          <cell r="C948">
            <v>0</v>
          </cell>
          <cell r="D948">
            <v>0</v>
          </cell>
        </row>
        <row r="949">
          <cell r="C949">
            <v>33517</v>
          </cell>
          <cell r="D949">
            <v>31111</v>
          </cell>
        </row>
        <row r="951">
          <cell r="C951">
            <v>119231930</v>
          </cell>
        </row>
        <row r="952">
          <cell r="C952">
            <v>57496877</v>
          </cell>
          <cell r="D952">
            <v>-94116587</v>
          </cell>
        </row>
        <row r="1016">
          <cell r="C1016">
            <v>0</v>
          </cell>
          <cell r="D1016">
            <v>9450</v>
          </cell>
        </row>
        <row r="1126">
          <cell r="C1126">
            <v>117337</v>
          </cell>
          <cell r="D1126">
            <v>906494</v>
          </cell>
        </row>
        <row r="1197">
          <cell r="C1197">
            <v>67677454</v>
          </cell>
          <cell r="D1197">
            <v>38881363</v>
          </cell>
        </row>
        <row r="1269">
          <cell r="C1269">
            <v>-6734438</v>
          </cell>
          <cell r="D1269">
            <v>-8198543</v>
          </cell>
        </row>
        <row r="1299">
          <cell r="C1299">
            <v>809504</v>
          </cell>
          <cell r="D1299">
            <v>689387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SB"/>
      <sheetName val="2SB_Pasv"/>
    </sheetNames>
    <sheetDataSet>
      <sheetData sheetId="1">
        <row r="8">
          <cell r="C8">
            <v>25566984</v>
          </cell>
        </row>
        <row r="9">
          <cell r="C9">
            <v>2783245</v>
          </cell>
        </row>
        <row r="153">
          <cell r="C153">
            <v>2729385</v>
          </cell>
          <cell r="D153">
            <v>3094405</v>
          </cell>
        </row>
        <row r="165">
          <cell r="C165">
            <v>2252367</v>
          </cell>
        </row>
        <row r="166">
          <cell r="C166">
            <v>392115</v>
          </cell>
        </row>
        <row r="167">
          <cell r="C167">
            <v>0</v>
          </cell>
          <cell r="D167">
            <v>0</v>
          </cell>
        </row>
        <row r="177">
          <cell r="C177">
            <v>0</v>
          </cell>
        </row>
        <row r="180">
          <cell r="C180">
            <v>343535</v>
          </cell>
          <cell r="D180">
            <v>353096</v>
          </cell>
        </row>
        <row r="198">
          <cell r="C198">
            <v>43047</v>
          </cell>
          <cell r="D198">
            <v>40059</v>
          </cell>
        </row>
        <row r="214">
          <cell r="C214">
            <v>3925</v>
          </cell>
          <cell r="D214">
            <v>3925</v>
          </cell>
        </row>
        <row r="218">
          <cell r="C218">
            <v>7010</v>
          </cell>
        </row>
        <row r="286">
          <cell r="C286">
            <v>3190</v>
          </cell>
          <cell r="D286">
            <v>3450</v>
          </cell>
        </row>
        <row r="294">
          <cell r="C294">
            <v>3820</v>
          </cell>
          <cell r="D294">
            <v>4085</v>
          </cell>
        </row>
        <row r="307">
          <cell r="C307">
            <v>0</v>
          </cell>
        </row>
        <row r="308">
          <cell r="C308">
            <v>0</v>
          </cell>
          <cell r="D308">
            <v>0</v>
          </cell>
        </row>
        <row r="336">
          <cell r="C336">
            <v>0</v>
          </cell>
          <cell r="D336">
            <v>3</v>
          </cell>
        </row>
        <row r="341">
          <cell r="C341">
            <v>1724196</v>
          </cell>
        </row>
        <row r="348">
          <cell r="C348">
            <v>10071</v>
          </cell>
          <cell r="D348">
            <v>16128</v>
          </cell>
        </row>
        <row r="358">
          <cell r="C358">
            <v>1712425</v>
          </cell>
          <cell r="D358">
            <v>1387422</v>
          </cell>
        </row>
        <row r="359">
          <cell r="C359">
            <v>115597</v>
          </cell>
          <cell r="D359">
            <v>99629</v>
          </cell>
        </row>
        <row r="376">
          <cell r="C376">
            <v>115960</v>
          </cell>
        </row>
        <row r="377">
          <cell r="C377">
            <v>6200</v>
          </cell>
          <cell r="D377">
            <v>7722</v>
          </cell>
        </row>
        <row r="378">
          <cell r="C378">
            <v>109230</v>
          </cell>
          <cell r="D378">
            <v>109230</v>
          </cell>
        </row>
        <row r="385">
          <cell r="C385">
            <v>530</v>
          </cell>
          <cell r="D385">
            <v>1440</v>
          </cell>
        </row>
        <row r="386">
          <cell r="C386">
            <v>0</v>
          </cell>
          <cell r="D386">
            <v>32</v>
          </cell>
        </row>
        <row r="404">
          <cell r="C404">
            <v>475063</v>
          </cell>
        </row>
        <row r="405">
          <cell r="C405">
            <v>25184</v>
          </cell>
          <cell r="D405">
            <v>24554</v>
          </cell>
        </row>
        <row r="441">
          <cell r="C441">
            <v>449779</v>
          </cell>
          <cell r="D441">
            <v>251196</v>
          </cell>
        </row>
        <row r="462">
          <cell r="C462">
            <v>0</v>
          </cell>
        </row>
        <row r="504">
          <cell r="C504">
            <v>0</v>
          </cell>
        </row>
        <row r="505">
          <cell r="C505">
            <v>0</v>
          </cell>
          <cell r="D505">
            <v>0</v>
          </cell>
        </row>
        <row r="532">
          <cell r="C532">
            <v>20056309</v>
          </cell>
        </row>
        <row r="533">
          <cell r="C533">
            <v>19275640</v>
          </cell>
        </row>
        <row r="584">
          <cell r="C584">
            <v>689277</v>
          </cell>
          <cell r="D584">
            <v>849081</v>
          </cell>
        </row>
        <row r="613">
          <cell r="C613">
            <v>75597</v>
          </cell>
          <cell r="D613">
            <v>117946</v>
          </cell>
        </row>
        <row r="618">
          <cell r="C618">
            <v>1775657</v>
          </cell>
          <cell r="D618">
            <v>2159872</v>
          </cell>
        </row>
        <row r="625">
          <cell r="C625">
            <v>15612661</v>
          </cell>
          <cell r="D625">
            <v>16692513</v>
          </cell>
        </row>
        <row r="630">
          <cell r="C630">
            <v>663117</v>
          </cell>
        </row>
        <row r="631">
          <cell r="C631">
            <v>440483</v>
          </cell>
          <cell r="D631">
            <v>494108</v>
          </cell>
        </row>
        <row r="638">
          <cell r="C638">
            <v>17449</v>
          </cell>
          <cell r="D638">
            <v>16231</v>
          </cell>
        </row>
        <row r="644">
          <cell r="C644">
            <v>0</v>
          </cell>
          <cell r="D644">
            <v>0</v>
          </cell>
        </row>
        <row r="656">
          <cell r="C656">
            <v>185938</v>
          </cell>
          <cell r="D656">
            <v>0</v>
          </cell>
        </row>
        <row r="686">
          <cell r="C686">
            <v>533333</v>
          </cell>
          <cell r="D686">
            <v>425219</v>
          </cell>
        </row>
        <row r="687">
          <cell r="C687">
            <v>500</v>
          </cell>
          <cell r="D687">
            <v>0</v>
          </cell>
        </row>
        <row r="688">
          <cell r="C688">
            <v>231180</v>
          </cell>
          <cell r="D688">
            <v>160168</v>
          </cell>
        </row>
        <row r="689">
          <cell r="C689">
            <v>18326580</v>
          </cell>
          <cell r="D689">
            <v>15922681</v>
          </cell>
        </row>
        <row r="690">
          <cell r="C690">
            <v>3385594</v>
          </cell>
          <cell r="D690">
            <v>2495691</v>
          </cell>
        </row>
        <row r="691">
          <cell r="C691">
            <v>7269318</v>
          </cell>
          <cell r="D691">
            <v>6300902</v>
          </cell>
        </row>
        <row r="692">
          <cell r="C692">
            <v>7324</v>
          </cell>
          <cell r="D692">
            <v>7820</v>
          </cell>
        </row>
        <row r="693">
          <cell r="C693">
            <v>308179</v>
          </cell>
          <cell r="D693">
            <v>181233</v>
          </cell>
        </row>
        <row r="694">
          <cell r="C694">
            <v>1093474</v>
          </cell>
          <cell r="D694">
            <v>552687</v>
          </cell>
        </row>
        <row r="695">
          <cell r="C695">
            <v>81767</v>
          </cell>
          <cell r="D695">
            <v>69704</v>
          </cell>
        </row>
        <row r="698">
          <cell r="C698">
            <v>24773115</v>
          </cell>
        </row>
        <row r="699">
          <cell r="C699">
            <v>21136207</v>
          </cell>
        </row>
        <row r="700">
          <cell r="C700">
            <v>1530788</v>
          </cell>
        </row>
        <row r="701">
          <cell r="C701">
            <v>1204919</v>
          </cell>
          <cell r="D701">
            <v>1066008</v>
          </cell>
        </row>
        <row r="717">
          <cell r="C717">
            <v>304267</v>
          </cell>
          <cell r="D717">
            <v>270173</v>
          </cell>
        </row>
        <row r="726">
          <cell r="C726">
            <v>1948770</v>
          </cell>
        </row>
        <row r="727">
          <cell r="C727">
            <v>31912</v>
          </cell>
          <cell r="D727">
            <v>6373</v>
          </cell>
        </row>
        <row r="734">
          <cell r="C734">
            <v>16303747</v>
          </cell>
          <cell r="D734">
            <v>15475151</v>
          </cell>
        </row>
        <row r="785">
          <cell r="C785">
            <v>1719621</v>
          </cell>
          <cell r="D785">
            <v>1410381</v>
          </cell>
        </row>
        <row r="810">
          <cell r="C810">
            <v>189</v>
          </cell>
          <cell r="D810">
            <v>68</v>
          </cell>
        </row>
        <row r="814">
          <cell r="C814">
            <v>42421</v>
          </cell>
          <cell r="D814">
            <v>27060</v>
          </cell>
        </row>
        <row r="825">
          <cell r="C825">
            <v>22393</v>
          </cell>
        </row>
        <row r="829">
          <cell r="C829">
            <v>13176</v>
          </cell>
          <cell r="D829">
            <v>12943</v>
          </cell>
        </row>
        <row r="838">
          <cell r="C838">
            <v>8329</v>
          </cell>
          <cell r="D838">
            <v>8423</v>
          </cell>
        </row>
        <row r="845">
          <cell r="C845">
            <v>2874954</v>
          </cell>
        </row>
        <row r="846">
          <cell r="C846">
            <v>1447903</v>
          </cell>
        </row>
        <row r="847">
          <cell r="C847">
            <v>81555</v>
          </cell>
          <cell r="D847">
            <v>56242</v>
          </cell>
        </row>
        <row r="864">
          <cell r="C864">
            <v>1010958</v>
          </cell>
          <cell r="D864">
            <v>1214814</v>
          </cell>
        </row>
        <row r="866">
          <cell r="C866">
            <v>1427051</v>
          </cell>
        </row>
        <row r="867">
          <cell r="C867">
            <v>1384078</v>
          </cell>
          <cell r="D867">
            <v>1354814</v>
          </cell>
        </row>
        <row r="882">
          <cell r="C882">
            <v>0</v>
          </cell>
          <cell r="D882">
            <v>0</v>
          </cell>
        </row>
        <row r="886">
          <cell r="C886">
            <v>39373</v>
          </cell>
          <cell r="D886">
            <v>32498</v>
          </cell>
        </row>
        <row r="887">
          <cell r="C887">
            <v>739561</v>
          </cell>
        </row>
        <row r="888">
          <cell r="C888">
            <v>1554</v>
          </cell>
          <cell r="D888">
            <v>500</v>
          </cell>
        </row>
        <row r="889">
          <cell r="C889">
            <v>1554</v>
          </cell>
        </row>
        <row r="892">
          <cell r="C892">
            <v>724991</v>
          </cell>
        </row>
        <row r="893">
          <cell r="C893">
            <v>722066</v>
          </cell>
          <cell r="D893">
            <v>261133</v>
          </cell>
        </row>
        <row r="907">
          <cell r="C907">
            <v>0</v>
          </cell>
          <cell r="D907">
            <v>0</v>
          </cell>
        </row>
        <row r="909">
          <cell r="C909">
            <v>6459902</v>
          </cell>
        </row>
        <row r="910">
          <cell r="C910">
            <v>6273716</v>
          </cell>
        </row>
        <row r="913">
          <cell r="C913">
            <v>32657</v>
          </cell>
          <cell r="D913">
            <v>33919</v>
          </cell>
        </row>
        <row r="922">
          <cell r="C922">
            <v>4648913</v>
          </cell>
          <cell r="D922">
            <v>4724857</v>
          </cell>
        </row>
        <row r="954">
          <cell r="C954">
            <v>160430</v>
          </cell>
        </row>
        <row r="958">
          <cell r="C958">
            <v>94224</v>
          </cell>
          <cell r="D958">
            <v>158731</v>
          </cell>
        </row>
        <row r="960">
          <cell r="C960">
            <v>15074</v>
          </cell>
          <cell r="D960">
            <v>0</v>
          </cell>
        </row>
        <row r="961">
          <cell r="C961">
            <v>0</v>
          </cell>
          <cell r="D961">
            <v>0</v>
          </cell>
        </row>
        <row r="965">
          <cell r="C965">
            <v>4232</v>
          </cell>
        </row>
        <row r="966">
          <cell r="C966">
            <v>0</v>
          </cell>
        </row>
        <row r="968">
          <cell r="C968">
            <v>4232</v>
          </cell>
        </row>
        <row r="971">
          <cell r="C971">
            <v>295</v>
          </cell>
          <cell r="D971">
            <v>295</v>
          </cell>
        </row>
        <row r="974">
          <cell r="C974">
            <v>3917</v>
          </cell>
          <cell r="D974">
            <v>1722</v>
          </cell>
        </row>
        <row r="975">
          <cell r="C975">
            <v>0</v>
          </cell>
          <cell r="D975">
            <v>0</v>
          </cell>
        </row>
        <row r="976">
          <cell r="C976">
            <v>0</v>
          </cell>
          <cell r="D976">
            <v>0</v>
          </cell>
        </row>
        <row r="977">
          <cell r="C977">
            <v>0</v>
          </cell>
          <cell r="D977">
            <v>0</v>
          </cell>
        </row>
        <row r="980">
          <cell r="C980">
            <v>5841585</v>
          </cell>
          <cell r="D980">
            <v>591723</v>
          </cell>
        </row>
        <row r="1157">
          <cell r="C1157">
            <v>193876</v>
          </cell>
          <cell r="D1157">
            <v>168503</v>
          </cell>
        </row>
        <row r="1228">
          <cell r="C1228">
            <v>-257362</v>
          </cell>
          <cell r="D1228">
            <v>-144794</v>
          </cell>
        </row>
        <row r="1305">
          <cell r="C1305">
            <v>-53834</v>
          </cell>
          <cell r="D1305">
            <v>-71825</v>
          </cell>
        </row>
        <row r="1335">
          <cell r="C1335">
            <v>-54000</v>
          </cell>
          <cell r="D1335">
            <v>-54000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7"/>
  <sheetViews>
    <sheetView tabSelected="1" zoomScaleSheetLayoutView="65" zoomScalePageLayoutView="0" workbookViewId="0" topLeftCell="A1">
      <selection activeCell="B9" sqref="B9:M9"/>
    </sheetView>
  </sheetViews>
  <sheetFormatPr defaultColWidth="9.140625" defaultRowHeight="12.75"/>
  <cols>
    <col min="1" max="1" width="12.421875" style="15" customWidth="1"/>
    <col min="2" max="2" width="56.28125" style="84" customWidth="1"/>
    <col min="3" max="3" width="15.28125" style="14" hidden="1" customWidth="1"/>
    <col min="4" max="4" width="15.421875" style="13" hidden="1" customWidth="1"/>
    <col min="5" max="5" width="12.7109375" style="13" hidden="1" customWidth="1"/>
    <col min="6" max="6" width="13.8515625" style="13" hidden="1" customWidth="1"/>
    <col min="7" max="7" width="16.00390625" style="14" hidden="1" customWidth="1"/>
    <col min="8" max="8" width="14.421875" style="14" customWidth="1"/>
    <col min="9" max="9" width="15.28125" style="14" customWidth="1"/>
    <col min="10" max="10" width="15.421875" style="13" customWidth="1"/>
    <col min="11" max="11" width="12.7109375" style="13" customWidth="1"/>
    <col min="12" max="12" width="13.8515625" style="13" customWidth="1"/>
    <col min="13" max="13" width="16.00390625" style="14" customWidth="1"/>
    <col min="14" max="14" width="14.8515625" style="14" customWidth="1"/>
    <col min="15" max="15" width="12.28125" style="13" hidden="1" customWidth="1"/>
    <col min="16" max="16" width="10.421875" style="13" hidden="1" customWidth="1"/>
    <col min="17" max="18" width="0" style="13" hidden="1" customWidth="1"/>
    <col min="19" max="19" width="10.140625" style="13" customWidth="1"/>
    <col min="20" max="16384" width="9.140625" style="13" customWidth="1"/>
  </cols>
  <sheetData>
    <row r="1" spans="2:16" s="60" customFormat="1" ht="58.5" customHeight="1">
      <c r="B1" s="48"/>
      <c r="C1" s="48"/>
      <c r="D1" s="48"/>
      <c r="E1" s="116"/>
      <c r="F1" s="116"/>
      <c r="G1" s="116"/>
      <c r="H1" s="116"/>
      <c r="I1" s="116"/>
      <c r="J1" s="117"/>
      <c r="K1" s="117"/>
      <c r="L1" s="117"/>
      <c r="M1" s="117"/>
      <c r="N1" s="117"/>
      <c r="O1" s="118"/>
      <c r="P1" s="118"/>
    </row>
    <row r="2" spans="1:16" s="119" customFormat="1" ht="12.75" customHeight="1">
      <c r="A2" s="228" t="s">
        <v>354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4" s="60" customFormat="1" ht="0.75" customHeight="1">
      <c r="A3" s="61"/>
      <c r="B3" s="6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60" customFormat="1" ht="9" customHeight="1">
      <c r="A4" s="47"/>
      <c r="B4" s="79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6" s="120" customFormat="1" ht="28.5" customHeight="1">
      <c r="A5" s="229" t="s">
        <v>355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</row>
    <row r="6" spans="1:16" s="120" customFormat="1" ht="12.75" customHeight="1">
      <c r="A6" s="230" t="s">
        <v>34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</row>
    <row r="7" spans="1:16" s="120" customFormat="1" ht="12.75" customHeight="1">
      <c r="A7" s="231" t="s">
        <v>372</v>
      </c>
      <c r="B7" s="231"/>
      <c r="C7" s="121"/>
      <c r="D7" s="121"/>
      <c r="F7" s="122"/>
      <c r="G7" s="122"/>
      <c r="H7" s="122"/>
      <c r="I7" s="123"/>
      <c r="P7" s="63" t="s">
        <v>356</v>
      </c>
    </row>
    <row r="8" spans="2:14" s="2" customFormat="1" ht="17.25" customHeight="1">
      <c r="B8" s="223" t="s">
        <v>33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14"/>
      <c r="N8" s="63" t="s">
        <v>371</v>
      </c>
    </row>
    <row r="9" spans="2:14" s="3" customFormat="1" ht="15.75">
      <c r="B9" s="224" t="s">
        <v>357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36"/>
    </row>
    <row r="10" spans="1:11" s="60" customFormat="1" ht="12.75">
      <c r="A10" s="37"/>
      <c r="B10" s="80"/>
      <c r="C10" s="62"/>
      <c r="D10" s="29"/>
      <c r="E10" s="29"/>
      <c r="F10" s="29"/>
      <c r="G10" s="63"/>
      <c r="H10" s="62"/>
      <c r="I10" s="29"/>
      <c r="J10" s="29"/>
      <c r="K10" s="29"/>
    </row>
    <row r="11" spans="1:14" s="3" customFormat="1" ht="12.75">
      <c r="A11" s="31"/>
      <c r="B11" s="81"/>
      <c r="C11" s="32"/>
      <c r="D11" s="32"/>
      <c r="E11" s="33"/>
      <c r="F11" s="33"/>
      <c r="G11" s="70"/>
      <c r="H11" s="34"/>
      <c r="I11" s="32"/>
      <c r="J11" s="32"/>
      <c r="K11" s="33"/>
      <c r="L11" s="33"/>
      <c r="M11" s="70"/>
      <c r="N11" s="34" t="s">
        <v>0</v>
      </c>
    </row>
    <row r="12" spans="1:14" s="3" customFormat="1" ht="12.75" customHeight="1">
      <c r="A12" s="217" t="s">
        <v>64</v>
      </c>
      <c r="B12" s="217" t="s">
        <v>1</v>
      </c>
      <c r="C12" s="221" t="s">
        <v>359</v>
      </c>
      <c r="D12" s="222"/>
      <c r="E12" s="222"/>
      <c r="F12" s="59"/>
      <c r="G12" s="59"/>
      <c r="H12" s="219" t="s">
        <v>300</v>
      </c>
      <c r="I12" s="221" t="s">
        <v>301</v>
      </c>
      <c r="J12" s="226"/>
      <c r="K12" s="226"/>
      <c r="L12" s="226"/>
      <c r="M12" s="226"/>
      <c r="N12" s="227"/>
    </row>
    <row r="13" spans="1:14" s="3" customFormat="1" ht="35.25" customHeight="1">
      <c r="A13" s="218"/>
      <c r="B13" s="218"/>
      <c r="C13" s="6" t="s">
        <v>2</v>
      </c>
      <c r="D13" s="6" t="s">
        <v>3</v>
      </c>
      <c r="E13" s="7" t="s">
        <v>4</v>
      </c>
      <c r="F13" s="8" t="s">
        <v>5</v>
      </c>
      <c r="G13" s="7" t="s">
        <v>6</v>
      </c>
      <c r="H13" s="220"/>
      <c r="I13" s="6" t="s">
        <v>2</v>
      </c>
      <c r="J13" s="6" t="s">
        <v>3</v>
      </c>
      <c r="K13" s="7" t="s">
        <v>4</v>
      </c>
      <c r="L13" s="8" t="s">
        <v>5</v>
      </c>
      <c r="M13" s="7" t="s">
        <v>6</v>
      </c>
      <c r="N13" s="9" t="s">
        <v>7</v>
      </c>
    </row>
    <row r="14" spans="1:14" s="3" customFormat="1" ht="12.75">
      <c r="A14" s="10">
        <v>1</v>
      </c>
      <c r="B14" s="11">
        <v>2</v>
      </c>
      <c r="C14" s="12">
        <v>4</v>
      </c>
      <c r="D14" s="12">
        <v>5</v>
      </c>
      <c r="E14" s="11">
        <v>6</v>
      </c>
      <c r="F14" s="11">
        <v>7</v>
      </c>
      <c r="G14" s="11">
        <v>8</v>
      </c>
      <c r="H14" s="12">
        <v>3</v>
      </c>
      <c r="I14" s="12">
        <v>4</v>
      </c>
      <c r="J14" s="12">
        <v>5</v>
      </c>
      <c r="K14" s="11">
        <v>6</v>
      </c>
      <c r="L14" s="11">
        <v>7</v>
      </c>
      <c r="M14" s="11">
        <v>8</v>
      </c>
      <c r="N14" s="12">
        <v>9</v>
      </c>
    </row>
    <row r="15" spans="1:14" s="3" customFormat="1" ht="12.75">
      <c r="A15" s="93"/>
      <c r="B15" s="38"/>
      <c r="C15" s="17"/>
      <c r="D15" s="16"/>
      <c r="E15" s="16"/>
      <c r="F15" s="16"/>
      <c r="G15" s="17"/>
      <c r="H15" s="17"/>
      <c r="I15" s="17"/>
      <c r="J15" s="16"/>
      <c r="K15" s="16"/>
      <c r="L15" s="16"/>
      <c r="M15" s="17"/>
      <c r="N15" s="17"/>
    </row>
    <row r="16" spans="1:19" s="3" customFormat="1" ht="12.75">
      <c r="A16" s="94"/>
      <c r="B16" s="44" t="s">
        <v>360</v>
      </c>
      <c r="C16" s="21">
        <f>'[8]PB_2010'!$C$8</f>
        <v>1334057926</v>
      </c>
      <c r="D16" s="21">
        <f>'[9]SB'!$C$8</f>
        <v>25566984</v>
      </c>
      <c r="E16" s="21">
        <f>'[10]2_Zied 2010'!$C$7</f>
        <v>3489345</v>
      </c>
      <c r="F16" s="21">
        <f>SUM(C16:E16)</f>
        <v>1363114255</v>
      </c>
      <c r="G16" s="21">
        <f>G17+G41+G80+G85+G98+G121</f>
        <v>-19281773</v>
      </c>
      <c r="H16" s="21">
        <f>F16+G16</f>
        <v>1343832482</v>
      </c>
      <c r="I16" s="21">
        <f aca="true" t="shared" si="0" ref="I16:N16">I17+I41+I80+I85+I98+I121</f>
        <v>1368379395</v>
      </c>
      <c r="J16" s="21">
        <f t="shared" si="0"/>
        <v>25626498</v>
      </c>
      <c r="K16" s="21">
        <f t="shared" si="0"/>
        <v>3448574</v>
      </c>
      <c r="L16" s="21">
        <f t="shared" si="0"/>
        <v>1397454467</v>
      </c>
      <c r="M16" s="21">
        <f t="shared" si="0"/>
        <v>-77554249</v>
      </c>
      <c r="N16" s="21">
        <f t="shared" si="0"/>
        <v>1319900218</v>
      </c>
      <c r="O16" s="5">
        <f>N17+N41+N80+N85+N98+N121</f>
        <v>1319900218</v>
      </c>
      <c r="P16" s="55">
        <f>N16-O16</f>
        <v>0</v>
      </c>
      <c r="S16" s="5"/>
    </row>
    <row r="17" spans="1:16" s="1" customFormat="1" ht="12.75">
      <c r="A17" s="95" t="s">
        <v>202</v>
      </c>
      <c r="B17" s="65" t="s">
        <v>8</v>
      </c>
      <c r="C17" s="35">
        <f>'[8]PB_2010'!$C$9</f>
        <v>710624826</v>
      </c>
      <c r="D17" s="35">
        <f>'[9]SB'!$C$9</f>
        <v>2783245</v>
      </c>
      <c r="E17" s="35">
        <f>E19+E20+E21+E27+E31+E32+E36+E39+E40</f>
        <v>0</v>
      </c>
      <c r="F17" s="21">
        <f aca="true" t="shared" si="1" ref="F17:F81">SUM(C17:E17)</f>
        <v>713408071</v>
      </c>
      <c r="G17" s="35">
        <f>G19+G20+G21+G27+G31+G32+G36+G39+G40</f>
        <v>0</v>
      </c>
      <c r="H17" s="35">
        <f aca="true" t="shared" si="2" ref="H17:H26">SUM(F17:G17)</f>
        <v>713408071</v>
      </c>
      <c r="I17" s="35">
        <f>I18+I21+I27+I31+I32+I36+I39+I40</f>
        <v>729191368</v>
      </c>
      <c r="J17" s="35">
        <f>J19+J20+J21+J27+J31+J32+J36+J39+J40</f>
        <v>3094405</v>
      </c>
      <c r="K17" s="35">
        <f>K19+K20+K21+K27+K31+K32+K36+K39+K40</f>
        <v>0</v>
      </c>
      <c r="L17" s="35">
        <f>L19+L20+L21+L27+L31+L32+L36+L39+L40</f>
        <v>732285773</v>
      </c>
      <c r="M17" s="35">
        <f>M19+M20+M21+M27+M31+M32+M36+M39+M40</f>
        <v>0</v>
      </c>
      <c r="N17" s="35">
        <f>N19+N20+N21+N27+N31+N32+N36+N39+N40</f>
        <v>732285773</v>
      </c>
      <c r="O17" s="5">
        <f>O18+O27+N31+N39+N40</f>
        <v>732285773</v>
      </c>
      <c r="P17" s="55">
        <f>N17-O17</f>
        <v>0</v>
      </c>
    </row>
    <row r="18" spans="1:16" s="1" customFormat="1" ht="13.5">
      <c r="A18" s="96" t="s">
        <v>35</v>
      </c>
      <c r="B18" s="43" t="s">
        <v>36</v>
      </c>
      <c r="C18" s="26">
        <f>'[8]PB_2010'!$C$10</f>
        <v>625260632</v>
      </c>
      <c r="D18" s="26"/>
      <c r="E18" s="26"/>
      <c r="F18" s="21">
        <f t="shared" si="1"/>
        <v>625260632</v>
      </c>
      <c r="G18" s="26"/>
      <c r="H18" s="35">
        <f t="shared" si="2"/>
        <v>625260632</v>
      </c>
      <c r="I18" s="26">
        <f>I19+I20</f>
        <v>635586881</v>
      </c>
      <c r="J18" s="26">
        <f>J19+J20</f>
        <v>0</v>
      </c>
      <c r="K18" s="26">
        <f>K19+K20</f>
        <v>0</v>
      </c>
      <c r="L18" s="26">
        <f>I18+J18+K18</f>
        <v>635586881</v>
      </c>
      <c r="M18" s="26">
        <v>0</v>
      </c>
      <c r="N18" s="26">
        <f aca="true" t="shared" si="3" ref="N18:N50">L18+M18</f>
        <v>635586881</v>
      </c>
      <c r="O18" s="5">
        <f>N19+N20</f>
        <v>635586881</v>
      </c>
      <c r="P18" s="55">
        <f>N18-O18</f>
        <v>0</v>
      </c>
    </row>
    <row r="19" spans="1:15" s="1" customFormat="1" ht="12.75">
      <c r="A19" s="97" t="s">
        <v>203</v>
      </c>
      <c r="B19" s="40" t="s">
        <v>308</v>
      </c>
      <c r="C19" s="18">
        <f>'[8]PB_2010'!$C$11</f>
        <v>604718743</v>
      </c>
      <c r="D19" s="18"/>
      <c r="E19" s="18"/>
      <c r="F19" s="19">
        <f t="shared" si="1"/>
        <v>604718743</v>
      </c>
      <c r="G19" s="18"/>
      <c r="H19" s="18">
        <f t="shared" si="2"/>
        <v>604718743</v>
      </c>
      <c r="I19" s="18">
        <f>'[8]PB_2010'!$D$11</f>
        <v>635586881</v>
      </c>
      <c r="J19" s="18">
        <v>0</v>
      </c>
      <c r="K19" s="18">
        <v>0</v>
      </c>
      <c r="L19" s="18">
        <f>I19+J19</f>
        <v>635586881</v>
      </c>
      <c r="M19" s="18">
        <v>0</v>
      </c>
      <c r="N19" s="18">
        <f t="shared" si="3"/>
        <v>635586881</v>
      </c>
      <c r="O19" s="5"/>
    </row>
    <row r="20" spans="1:15" s="1" customFormat="1" ht="12.75" hidden="1">
      <c r="A20" s="97" t="s">
        <v>204</v>
      </c>
      <c r="B20" s="40" t="s">
        <v>261</v>
      </c>
      <c r="C20" s="18"/>
      <c r="D20" s="18"/>
      <c r="E20" s="18"/>
      <c r="F20" s="19">
        <f t="shared" si="1"/>
        <v>0</v>
      </c>
      <c r="G20" s="18"/>
      <c r="H20" s="18">
        <f t="shared" si="2"/>
        <v>0</v>
      </c>
      <c r="I20" s="18">
        <v>0</v>
      </c>
      <c r="J20" s="18">
        <v>0</v>
      </c>
      <c r="K20" s="18"/>
      <c r="L20" s="18">
        <f>I20+J20</f>
        <v>0</v>
      </c>
      <c r="M20" s="18">
        <v>0</v>
      </c>
      <c r="N20" s="18">
        <f t="shared" si="3"/>
        <v>0</v>
      </c>
      <c r="O20" s="5"/>
    </row>
    <row r="21" spans="1:15" s="3" customFormat="1" ht="13.5" hidden="1">
      <c r="A21" s="98" t="s">
        <v>205</v>
      </c>
      <c r="B21" s="42" t="s">
        <v>9</v>
      </c>
      <c r="C21" s="28"/>
      <c r="D21" s="28"/>
      <c r="E21" s="27"/>
      <c r="F21" s="21">
        <f t="shared" si="1"/>
        <v>0</v>
      </c>
      <c r="G21" s="28"/>
      <c r="H21" s="18">
        <f t="shared" si="2"/>
        <v>0</v>
      </c>
      <c r="I21" s="28">
        <v>0</v>
      </c>
      <c r="J21" s="28">
        <v>0</v>
      </c>
      <c r="K21" s="27">
        <v>0</v>
      </c>
      <c r="L21" s="28">
        <f aca="true" t="shared" si="4" ref="L21:L69">I21+J21+K21</f>
        <v>0</v>
      </c>
      <c r="M21" s="28">
        <v>0</v>
      </c>
      <c r="N21" s="26">
        <f t="shared" si="3"/>
        <v>0</v>
      </c>
      <c r="O21" s="5"/>
    </row>
    <row r="22" spans="1:15" s="3" customFormat="1" ht="12.75" hidden="1">
      <c r="A22" s="94" t="s">
        <v>65</v>
      </c>
      <c r="B22" s="40" t="s">
        <v>69</v>
      </c>
      <c r="C22" s="19"/>
      <c r="D22" s="19"/>
      <c r="E22" s="20"/>
      <c r="F22" s="19">
        <f t="shared" si="1"/>
        <v>0</v>
      </c>
      <c r="G22" s="19"/>
      <c r="H22" s="18">
        <f t="shared" si="2"/>
        <v>0</v>
      </c>
      <c r="I22" s="19">
        <v>0</v>
      </c>
      <c r="J22" s="19">
        <v>0</v>
      </c>
      <c r="K22" s="20">
        <v>0</v>
      </c>
      <c r="L22" s="19">
        <f t="shared" si="4"/>
        <v>0</v>
      </c>
      <c r="M22" s="19">
        <v>0</v>
      </c>
      <c r="N22" s="18">
        <f t="shared" si="3"/>
        <v>0</v>
      </c>
      <c r="O22" s="5"/>
    </row>
    <row r="23" spans="1:15" s="3" customFormat="1" ht="12.75" hidden="1">
      <c r="A23" s="94" t="s">
        <v>66</v>
      </c>
      <c r="B23" s="40" t="s">
        <v>70</v>
      </c>
      <c r="C23" s="19"/>
      <c r="D23" s="19"/>
      <c r="E23" s="20"/>
      <c r="F23" s="19">
        <f t="shared" si="1"/>
        <v>0</v>
      </c>
      <c r="G23" s="19"/>
      <c r="H23" s="18">
        <f t="shared" si="2"/>
        <v>0</v>
      </c>
      <c r="I23" s="19">
        <v>0</v>
      </c>
      <c r="J23" s="19">
        <v>0</v>
      </c>
      <c r="K23" s="20">
        <v>0</v>
      </c>
      <c r="L23" s="19">
        <f t="shared" si="4"/>
        <v>0</v>
      </c>
      <c r="M23" s="19">
        <v>0</v>
      </c>
      <c r="N23" s="18">
        <f t="shared" si="3"/>
        <v>0</v>
      </c>
      <c r="O23" s="5"/>
    </row>
    <row r="24" spans="1:15" s="3" customFormat="1" ht="12.75" hidden="1">
      <c r="A24" s="94" t="s">
        <v>67</v>
      </c>
      <c r="B24" s="40" t="s">
        <v>71</v>
      </c>
      <c r="C24" s="19"/>
      <c r="D24" s="19"/>
      <c r="E24" s="20"/>
      <c r="F24" s="19">
        <f t="shared" si="1"/>
        <v>0</v>
      </c>
      <c r="G24" s="19"/>
      <c r="H24" s="18">
        <f t="shared" si="2"/>
        <v>0</v>
      </c>
      <c r="I24" s="19">
        <f>'[2]PB_2007'!$D$25</f>
        <v>0</v>
      </c>
      <c r="J24" s="19">
        <v>0</v>
      </c>
      <c r="K24" s="20">
        <v>0</v>
      </c>
      <c r="L24" s="19">
        <f t="shared" si="4"/>
        <v>0</v>
      </c>
      <c r="M24" s="19">
        <v>0</v>
      </c>
      <c r="N24" s="18">
        <f t="shared" si="3"/>
        <v>0</v>
      </c>
      <c r="O24" s="5"/>
    </row>
    <row r="25" spans="1:15" s="3" customFormat="1" ht="25.5" hidden="1">
      <c r="A25" s="94" t="s">
        <v>68</v>
      </c>
      <c r="B25" s="40" t="s">
        <v>72</v>
      </c>
      <c r="C25" s="19"/>
      <c r="D25" s="19"/>
      <c r="E25" s="20"/>
      <c r="F25" s="19">
        <f t="shared" si="1"/>
        <v>0</v>
      </c>
      <c r="G25" s="19"/>
      <c r="H25" s="18">
        <f t="shared" si="2"/>
        <v>0</v>
      </c>
      <c r="I25" s="19">
        <v>0</v>
      </c>
      <c r="J25" s="19">
        <v>0</v>
      </c>
      <c r="K25" s="20">
        <v>0</v>
      </c>
      <c r="L25" s="19">
        <f t="shared" si="4"/>
        <v>0</v>
      </c>
      <c r="M25" s="19">
        <v>0</v>
      </c>
      <c r="N25" s="18">
        <f t="shared" si="3"/>
        <v>0</v>
      </c>
      <c r="O25" s="5"/>
    </row>
    <row r="26" spans="1:15" s="3" customFormat="1" ht="12.75">
      <c r="A26" s="97" t="s">
        <v>222</v>
      </c>
      <c r="B26" s="41" t="s">
        <v>188</v>
      </c>
      <c r="C26" s="21">
        <v>0</v>
      </c>
      <c r="D26" s="21"/>
      <c r="E26" s="21"/>
      <c r="F26" s="19">
        <f t="shared" si="1"/>
        <v>0</v>
      </c>
      <c r="G26" s="21"/>
      <c r="H26" s="18">
        <f t="shared" si="2"/>
        <v>0</v>
      </c>
      <c r="I26" s="19">
        <v>0</v>
      </c>
      <c r="J26" s="19">
        <v>0</v>
      </c>
      <c r="K26" s="19">
        <v>0</v>
      </c>
      <c r="L26" s="19">
        <f t="shared" si="4"/>
        <v>0</v>
      </c>
      <c r="M26" s="19">
        <v>0</v>
      </c>
      <c r="N26" s="18">
        <f t="shared" si="3"/>
        <v>0</v>
      </c>
      <c r="O26" s="5"/>
    </row>
    <row r="27" spans="1:16" s="3" customFormat="1" ht="13.5">
      <c r="A27" s="98" t="s">
        <v>206</v>
      </c>
      <c r="B27" s="42" t="s">
        <v>37</v>
      </c>
      <c r="C27" s="28">
        <f>'[8]PB_2010'!$C$39</f>
        <v>81018263</v>
      </c>
      <c r="D27" s="28"/>
      <c r="E27" s="27"/>
      <c r="F27" s="21">
        <f t="shared" si="1"/>
        <v>81018263</v>
      </c>
      <c r="G27" s="28"/>
      <c r="H27" s="26">
        <f>SUM(F27:G27)</f>
        <v>81018263</v>
      </c>
      <c r="I27" s="28">
        <f>I28+I29+I30</f>
        <v>89661928</v>
      </c>
      <c r="J27" s="28">
        <f>J28+J29+J30</f>
        <v>0</v>
      </c>
      <c r="K27" s="28">
        <v>0</v>
      </c>
      <c r="L27" s="28">
        <f t="shared" si="4"/>
        <v>89661928</v>
      </c>
      <c r="M27" s="28">
        <v>0</v>
      </c>
      <c r="N27" s="26">
        <f t="shared" si="3"/>
        <v>89661928</v>
      </c>
      <c r="O27" s="5">
        <f>N28+N29+N30</f>
        <v>89661928</v>
      </c>
      <c r="P27" s="55">
        <f>N27-O27</f>
        <v>0</v>
      </c>
    </row>
    <row r="28" spans="1:15" s="3" customFormat="1" ht="12.75">
      <c r="A28" s="94" t="s">
        <v>10</v>
      </c>
      <c r="B28" s="40" t="s">
        <v>11</v>
      </c>
      <c r="C28" s="19">
        <f>'[8]PB_2010'!$C$41</f>
        <v>78406577</v>
      </c>
      <c r="D28" s="19"/>
      <c r="E28" s="20"/>
      <c r="F28" s="19">
        <f t="shared" si="1"/>
        <v>78406577</v>
      </c>
      <c r="G28" s="19"/>
      <c r="H28" s="18">
        <f aca="true" t="shared" si="5" ref="H28:H33">F28+G28</f>
        <v>78406577</v>
      </c>
      <c r="I28" s="19">
        <f>'[8]PB_2010'!$D$41</f>
        <v>89650314</v>
      </c>
      <c r="J28" s="19">
        <v>0</v>
      </c>
      <c r="K28" s="20">
        <v>0</v>
      </c>
      <c r="L28" s="19">
        <f t="shared" si="4"/>
        <v>89650314</v>
      </c>
      <c r="M28" s="19">
        <v>0</v>
      </c>
      <c r="N28" s="18">
        <f t="shared" si="3"/>
        <v>89650314</v>
      </c>
      <c r="O28" s="5"/>
    </row>
    <row r="29" spans="1:15" s="3" customFormat="1" ht="12.75">
      <c r="A29" s="94" t="s">
        <v>12</v>
      </c>
      <c r="B29" s="40" t="s">
        <v>73</v>
      </c>
      <c r="C29" s="19">
        <f>'[8]PB_2010'!$C$48</f>
        <v>4510</v>
      </c>
      <c r="D29" s="19"/>
      <c r="E29" s="20"/>
      <c r="F29" s="19">
        <f t="shared" si="1"/>
        <v>4510</v>
      </c>
      <c r="G29" s="19"/>
      <c r="H29" s="18">
        <f t="shared" si="5"/>
        <v>4510</v>
      </c>
      <c r="I29" s="19">
        <f>'[8]PB_2010'!$D$48</f>
        <v>9643</v>
      </c>
      <c r="J29" s="19">
        <v>0</v>
      </c>
      <c r="K29" s="20">
        <v>0</v>
      </c>
      <c r="L29" s="19">
        <f t="shared" si="4"/>
        <v>9643</v>
      </c>
      <c r="M29" s="19">
        <v>0</v>
      </c>
      <c r="N29" s="18">
        <f t="shared" si="3"/>
        <v>9643</v>
      </c>
      <c r="O29" s="5"/>
    </row>
    <row r="30" spans="1:15" s="3" customFormat="1" ht="12.75">
      <c r="A30" s="94" t="s">
        <v>13</v>
      </c>
      <c r="B30" s="40" t="s">
        <v>74</v>
      </c>
      <c r="C30" s="19">
        <f>'[8]PB_2010'!$C$49</f>
        <v>5402</v>
      </c>
      <c r="D30" s="19"/>
      <c r="E30" s="20"/>
      <c r="F30" s="19">
        <f t="shared" si="1"/>
        <v>5402</v>
      </c>
      <c r="G30" s="19"/>
      <c r="H30" s="18">
        <f t="shared" si="5"/>
        <v>5402</v>
      </c>
      <c r="I30" s="19">
        <f>'[8]PB_2010'!$D$49</f>
        <v>1971</v>
      </c>
      <c r="J30" s="19">
        <v>0</v>
      </c>
      <c r="K30" s="20">
        <v>0</v>
      </c>
      <c r="L30" s="19">
        <f t="shared" si="4"/>
        <v>1971</v>
      </c>
      <c r="M30" s="19">
        <v>0</v>
      </c>
      <c r="N30" s="18">
        <f t="shared" si="3"/>
        <v>1971</v>
      </c>
      <c r="O30" s="5"/>
    </row>
    <row r="31" spans="1:15" s="3" customFormat="1" ht="13.5" hidden="1">
      <c r="A31" s="98" t="s">
        <v>260</v>
      </c>
      <c r="B31" s="42" t="s">
        <v>14</v>
      </c>
      <c r="C31" s="28">
        <f>0</f>
        <v>0</v>
      </c>
      <c r="D31" s="28"/>
      <c r="E31" s="27"/>
      <c r="F31" s="21">
        <f t="shared" si="1"/>
        <v>0</v>
      </c>
      <c r="G31" s="28"/>
      <c r="H31" s="26">
        <f t="shared" si="5"/>
        <v>0</v>
      </c>
      <c r="I31" s="28">
        <f>'[3]PB_2008'!$D$59</f>
        <v>0</v>
      </c>
      <c r="J31" s="28">
        <f>'[4]SB'!$D$59</f>
        <v>0</v>
      </c>
      <c r="K31" s="27">
        <v>0</v>
      </c>
      <c r="L31" s="28">
        <f t="shared" si="4"/>
        <v>0</v>
      </c>
      <c r="M31" s="28">
        <v>0</v>
      </c>
      <c r="N31" s="26">
        <f t="shared" si="3"/>
        <v>0</v>
      </c>
      <c r="O31" s="5"/>
    </row>
    <row r="32" spans="1:15" s="3" customFormat="1" ht="13.5">
      <c r="A32" s="98" t="s">
        <v>207</v>
      </c>
      <c r="B32" s="42" t="s">
        <v>16</v>
      </c>
      <c r="C32" s="28">
        <v>0</v>
      </c>
      <c r="D32" s="28"/>
      <c r="E32" s="27"/>
      <c r="F32" s="21">
        <f>SUM(C32:E32)</f>
        <v>0</v>
      </c>
      <c r="G32" s="28"/>
      <c r="H32" s="23">
        <f t="shared" si="5"/>
        <v>0</v>
      </c>
      <c r="I32" s="28">
        <f>I33+I34+I35</f>
        <v>0</v>
      </c>
      <c r="J32" s="28">
        <f>J33+J34+J35</f>
        <v>0</v>
      </c>
      <c r="K32" s="28">
        <f>K33+K34+K35</f>
        <v>0</v>
      </c>
      <c r="L32" s="28">
        <f t="shared" si="4"/>
        <v>0</v>
      </c>
      <c r="M32" s="28">
        <v>0</v>
      </c>
      <c r="N32" s="26">
        <f t="shared" si="3"/>
        <v>0</v>
      </c>
      <c r="O32" s="5"/>
    </row>
    <row r="33" spans="1:15" s="3" customFormat="1" ht="12.75">
      <c r="A33" s="94" t="s">
        <v>75</v>
      </c>
      <c r="B33" s="40" t="s">
        <v>77</v>
      </c>
      <c r="C33" s="19">
        <v>0</v>
      </c>
      <c r="D33" s="19"/>
      <c r="E33" s="20"/>
      <c r="F33" s="21">
        <f t="shared" si="1"/>
        <v>0</v>
      </c>
      <c r="G33" s="19"/>
      <c r="H33" s="18">
        <f t="shared" si="5"/>
        <v>0</v>
      </c>
      <c r="I33" s="19">
        <v>0</v>
      </c>
      <c r="J33" s="19">
        <v>0</v>
      </c>
      <c r="K33" s="20">
        <v>0</v>
      </c>
      <c r="L33" s="19">
        <f t="shared" si="4"/>
        <v>0</v>
      </c>
      <c r="M33" s="19">
        <v>0</v>
      </c>
      <c r="N33" s="18">
        <f t="shared" si="3"/>
        <v>0</v>
      </c>
      <c r="O33" s="5"/>
    </row>
    <row r="34" spans="1:15" s="3" customFormat="1" ht="38.25" hidden="1">
      <c r="A34" s="94" t="s">
        <v>76</v>
      </c>
      <c r="B34" s="40" t="s">
        <v>78</v>
      </c>
      <c r="C34" s="19"/>
      <c r="D34" s="19"/>
      <c r="E34" s="20"/>
      <c r="F34" s="21">
        <f t="shared" si="1"/>
        <v>0</v>
      </c>
      <c r="G34" s="19"/>
      <c r="H34" s="18" t="s">
        <v>15</v>
      </c>
      <c r="I34" s="19"/>
      <c r="J34" s="19"/>
      <c r="K34" s="20"/>
      <c r="L34" s="19">
        <f t="shared" si="4"/>
        <v>0</v>
      </c>
      <c r="M34" s="19">
        <v>0</v>
      </c>
      <c r="N34" s="18">
        <f t="shared" si="3"/>
        <v>0</v>
      </c>
      <c r="O34" s="5"/>
    </row>
    <row r="35" spans="1:15" s="3" customFormat="1" ht="12.75" hidden="1">
      <c r="A35" s="94" t="s">
        <v>80</v>
      </c>
      <c r="B35" s="40" t="s">
        <v>81</v>
      </c>
      <c r="C35" s="19"/>
      <c r="D35" s="19"/>
      <c r="E35" s="20"/>
      <c r="F35" s="21">
        <f t="shared" si="1"/>
        <v>0</v>
      </c>
      <c r="G35" s="19"/>
      <c r="H35" s="18" t="s">
        <v>15</v>
      </c>
      <c r="I35" s="19"/>
      <c r="J35" s="19"/>
      <c r="K35" s="20"/>
      <c r="L35" s="19">
        <f t="shared" si="4"/>
        <v>0</v>
      </c>
      <c r="M35" s="19">
        <v>0</v>
      </c>
      <c r="N35" s="18">
        <f t="shared" si="3"/>
        <v>0</v>
      </c>
      <c r="O35" s="5"/>
    </row>
    <row r="36" spans="1:15" s="3" customFormat="1" ht="13.5" hidden="1">
      <c r="A36" s="98" t="s">
        <v>208</v>
      </c>
      <c r="B36" s="42" t="s">
        <v>18</v>
      </c>
      <c r="C36" s="28"/>
      <c r="D36" s="28"/>
      <c r="E36" s="27"/>
      <c r="F36" s="21">
        <f t="shared" si="1"/>
        <v>0</v>
      </c>
      <c r="G36" s="28"/>
      <c r="H36" s="26">
        <v>0</v>
      </c>
      <c r="I36" s="28">
        <f>I37+I38</f>
        <v>0</v>
      </c>
      <c r="J36" s="28">
        <f>J37+J38</f>
        <v>0</v>
      </c>
      <c r="K36" s="28">
        <f>K37+K38</f>
        <v>0</v>
      </c>
      <c r="L36" s="28">
        <f t="shared" si="4"/>
        <v>0</v>
      </c>
      <c r="M36" s="28">
        <v>0</v>
      </c>
      <c r="N36" s="26">
        <f t="shared" si="3"/>
        <v>0</v>
      </c>
      <c r="O36" s="5"/>
    </row>
    <row r="37" spans="1:15" s="3" customFormat="1" ht="12.75" hidden="1">
      <c r="A37" s="94" t="s">
        <v>83</v>
      </c>
      <c r="B37" s="40" t="s">
        <v>82</v>
      </c>
      <c r="C37" s="19"/>
      <c r="D37" s="19"/>
      <c r="E37" s="20"/>
      <c r="F37" s="21">
        <f t="shared" si="1"/>
        <v>0</v>
      </c>
      <c r="G37" s="19"/>
      <c r="H37" s="18" t="s">
        <v>15</v>
      </c>
      <c r="I37" s="19"/>
      <c r="J37" s="19"/>
      <c r="K37" s="20"/>
      <c r="L37" s="19">
        <f t="shared" si="4"/>
        <v>0</v>
      </c>
      <c r="M37" s="19">
        <v>0</v>
      </c>
      <c r="N37" s="18">
        <f t="shared" si="3"/>
        <v>0</v>
      </c>
      <c r="O37" s="5"/>
    </row>
    <row r="38" spans="1:15" s="3" customFormat="1" ht="12.75" hidden="1">
      <c r="A38" s="94" t="s">
        <v>85</v>
      </c>
      <c r="B38" s="40" t="s">
        <v>84</v>
      </c>
      <c r="C38" s="19"/>
      <c r="D38" s="19"/>
      <c r="E38" s="20"/>
      <c r="F38" s="21">
        <f t="shared" si="1"/>
        <v>0</v>
      </c>
      <c r="G38" s="19"/>
      <c r="H38" s="18" t="s">
        <v>15</v>
      </c>
      <c r="I38" s="19"/>
      <c r="J38" s="19"/>
      <c r="K38" s="20"/>
      <c r="L38" s="19">
        <f t="shared" si="4"/>
        <v>0</v>
      </c>
      <c r="M38" s="19">
        <v>0</v>
      </c>
      <c r="N38" s="18">
        <f t="shared" si="3"/>
        <v>0</v>
      </c>
      <c r="O38" s="5"/>
    </row>
    <row r="39" spans="1:15" s="3" customFormat="1" ht="13.5">
      <c r="A39" s="98" t="s">
        <v>209</v>
      </c>
      <c r="B39" s="42" t="s">
        <v>17</v>
      </c>
      <c r="C39" s="28">
        <f>'[8]PB_2010'!$C$146</f>
        <v>4048357</v>
      </c>
      <c r="D39" s="28"/>
      <c r="E39" s="27"/>
      <c r="F39" s="21">
        <f t="shared" si="1"/>
        <v>4048357</v>
      </c>
      <c r="G39" s="28"/>
      <c r="H39" s="26">
        <f aca="true" t="shared" si="6" ref="H39:H48">F39+G39</f>
        <v>4048357</v>
      </c>
      <c r="I39" s="28">
        <f>'[8]PB_2010'!$D$146</f>
        <v>3669069</v>
      </c>
      <c r="J39" s="28">
        <v>0</v>
      </c>
      <c r="K39" s="27">
        <v>0</v>
      </c>
      <c r="L39" s="28">
        <f t="shared" si="4"/>
        <v>3669069</v>
      </c>
      <c r="M39" s="28">
        <v>0</v>
      </c>
      <c r="N39" s="26">
        <f t="shared" si="3"/>
        <v>3669069</v>
      </c>
      <c r="O39" s="5"/>
    </row>
    <row r="40" spans="1:15" s="3" customFormat="1" ht="12.75" customHeight="1">
      <c r="A40" s="98" t="s">
        <v>210</v>
      </c>
      <c r="B40" s="42" t="s">
        <v>79</v>
      </c>
      <c r="C40" s="28">
        <f>'[8]PB_2010'!$C$154</f>
        <v>260000</v>
      </c>
      <c r="D40" s="28">
        <f>'[9]SB'!$C$153</f>
        <v>2729385</v>
      </c>
      <c r="E40" s="27"/>
      <c r="F40" s="21">
        <f t="shared" si="1"/>
        <v>2989385</v>
      </c>
      <c r="G40" s="28"/>
      <c r="H40" s="26">
        <f t="shared" si="6"/>
        <v>2989385</v>
      </c>
      <c r="I40" s="28">
        <f>'[8]PB_2010'!$D$154</f>
        <v>273490</v>
      </c>
      <c r="J40" s="28">
        <f>'[9]SB'!$D$153</f>
        <v>3094405</v>
      </c>
      <c r="K40" s="27">
        <v>0</v>
      </c>
      <c r="L40" s="28">
        <f t="shared" si="4"/>
        <v>3367895</v>
      </c>
      <c r="M40" s="28">
        <v>0</v>
      </c>
      <c r="N40" s="26">
        <f t="shared" si="3"/>
        <v>3367895</v>
      </c>
      <c r="O40" s="5"/>
    </row>
    <row r="41" spans="1:16" s="1" customFormat="1" ht="12.75">
      <c r="A41" s="95" t="s">
        <v>211</v>
      </c>
      <c r="B41" s="65" t="s">
        <v>19</v>
      </c>
      <c r="C41" s="35">
        <f>'[8]PB_2010'!$C$168</f>
        <v>27505632</v>
      </c>
      <c r="D41" s="35">
        <f>'[9]SB'!$C$165</f>
        <v>2252367</v>
      </c>
      <c r="E41" s="35">
        <f>'[10]2_Zied 2010'!$C$142</f>
        <v>86</v>
      </c>
      <c r="F41" s="21">
        <f t="shared" si="1"/>
        <v>29758085</v>
      </c>
      <c r="G41" s="35">
        <f>G46+G66</f>
        <v>-311894</v>
      </c>
      <c r="H41" s="35">
        <f t="shared" si="6"/>
        <v>29446191</v>
      </c>
      <c r="I41" s="35">
        <f>I42+I53+I60+I66+I72</f>
        <v>31130642</v>
      </c>
      <c r="J41" s="35">
        <f>J42+J53+J60+J66+J72</f>
        <v>1926592</v>
      </c>
      <c r="K41" s="35">
        <f>K42+K53+K60+K66+K72+K78+K79</f>
        <v>301</v>
      </c>
      <c r="L41" s="35">
        <f t="shared" si="4"/>
        <v>33057535</v>
      </c>
      <c r="M41" s="35">
        <f>M66+M42+M53+M60+M72</f>
        <v>-5314341</v>
      </c>
      <c r="N41" s="35">
        <f t="shared" si="3"/>
        <v>27743194</v>
      </c>
      <c r="O41" s="5">
        <f>N42+N53+N60+N66+N72</f>
        <v>27743194</v>
      </c>
      <c r="P41" s="55">
        <f>N41-O41</f>
        <v>0</v>
      </c>
    </row>
    <row r="42" spans="1:16" s="3" customFormat="1" ht="13.5">
      <c r="A42" s="96" t="s">
        <v>20</v>
      </c>
      <c r="B42" s="42" t="s">
        <v>21</v>
      </c>
      <c r="C42" s="28">
        <f>'[8]PB_2010'!$C$169</f>
        <v>5836635</v>
      </c>
      <c r="D42" s="28">
        <f>'[9]SB'!$C$166</f>
        <v>392115</v>
      </c>
      <c r="E42" s="28">
        <f>'[10]2_Zied 2010'!$C$143</f>
        <v>63</v>
      </c>
      <c r="F42" s="21">
        <f t="shared" si="1"/>
        <v>6228813</v>
      </c>
      <c r="G42" s="28"/>
      <c r="H42" s="28">
        <f t="shared" si="6"/>
        <v>6228813</v>
      </c>
      <c r="I42" s="28">
        <f>I43+I44+I45+I46+I48+I50+I51+I52</f>
        <v>6996931</v>
      </c>
      <c r="J42" s="28">
        <f>J43+J44+J45+J46+J48+J50+J51+J52</f>
        <v>397080</v>
      </c>
      <c r="K42" s="28">
        <f>K43+K44+K45+K46+K48+K50+K51+K52</f>
        <v>52</v>
      </c>
      <c r="L42" s="28">
        <f t="shared" si="4"/>
        <v>7394063</v>
      </c>
      <c r="M42" s="28">
        <f>M43+M44+M45+M46+M48+M50+M51+M52</f>
        <v>-1145</v>
      </c>
      <c r="N42" s="28">
        <f t="shared" si="3"/>
        <v>7392918</v>
      </c>
      <c r="O42" s="5">
        <f>N43+N44+N45+N46+N48+N50+N51+N52</f>
        <v>7392918</v>
      </c>
      <c r="P42" s="55">
        <f>N42-O42</f>
        <v>0</v>
      </c>
    </row>
    <row r="43" spans="1:15" s="3" customFormat="1" ht="12.75">
      <c r="A43" s="97" t="s">
        <v>87</v>
      </c>
      <c r="B43" s="40" t="s">
        <v>86</v>
      </c>
      <c r="C43" s="19">
        <f>'[8]PB_2010'!$C$170</f>
        <v>880432</v>
      </c>
      <c r="D43" s="19">
        <f>'[9]SB'!$C$167</f>
        <v>0</v>
      </c>
      <c r="E43" s="19">
        <v>0</v>
      </c>
      <c r="F43" s="19">
        <f t="shared" si="1"/>
        <v>880432</v>
      </c>
      <c r="G43" s="19"/>
      <c r="H43" s="49">
        <f t="shared" si="6"/>
        <v>880432</v>
      </c>
      <c r="I43" s="19">
        <f>'[8]PB_2010'!$D$170</f>
        <v>623768</v>
      </c>
      <c r="J43" s="19">
        <f>'[9]SB'!$D$167</f>
        <v>0</v>
      </c>
      <c r="K43" s="19">
        <v>0</v>
      </c>
      <c r="L43" s="19">
        <f t="shared" si="4"/>
        <v>623768</v>
      </c>
      <c r="M43" s="19">
        <v>0</v>
      </c>
      <c r="N43" s="19">
        <f t="shared" si="3"/>
        <v>623768</v>
      </c>
      <c r="O43" s="5"/>
    </row>
    <row r="44" spans="1:15" s="3" customFormat="1" ht="12.75">
      <c r="A44" s="97" t="s">
        <v>89</v>
      </c>
      <c r="B44" s="40" t="s">
        <v>88</v>
      </c>
      <c r="C44" s="19">
        <f>'[8]PB_2010'!$C$174</f>
        <v>0</v>
      </c>
      <c r="D44" s="19">
        <v>0</v>
      </c>
      <c r="E44" s="19"/>
      <c r="F44" s="19">
        <f t="shared" si="1"/>
        <v>0</v>
      </c>
      <c r="G44" s="19"/>
      <c r="H44" s="19">
        <f t="shared" si="6"/>
        <v>0</v>
      </c>
      <c r="I44" s="19">
        <f>'[8]PB_2010'!$D$174</f>
        <v>0</v>
      </c>
      <c r="J44" s="19">
        <f>0</f>
        <v>0</v>
      </c>
      <c r="K44" s="19">
        <v>0</v>
      </c>
      <c r="L44" s="19">
        <f t="shared" si="4"/>
        <v>0</v>
      </c>
      <c r="M44" s="19">
        <v>0</v>
      </c>
      <c r="N44" s="19">
        <f t="shared" si="3"/>
        <v>0</v>
      </c>
      <c r="O44" s="5"/>
    </row>
    <row r="45" spans="1:15" s="3" customFormat="1" ht="25.5">
      <c r="A45" s="97" t="s">
        <v>90</v>
      </c>
      <c r="B45" s="40" t="s">
        <v>92</v>
      </c>
      <c r="C45" s="19">
        <f>'[8]PB_2010'!$C$175</f>
        <v>303760</v>
      </c>
      <c r="D45" s="19">
        <f>'[9]SB'!$C$177</f>
        <v>0</v>
      </c>
      <c r="E45" s="19">
        <v>0</v>
      </c>
      <c r="F45" s="19">
        <f t="shared" si="1"/>
        <v>303760</v>
      </c>
      <c r="G45" s="19"/>
      <c r="H45" s="19">
        <f t="shared" si="6"/>
        <v>303760</v>
      </c>
      <c r="I45" s="19">
        <f>'[8]PB_2010'!$D$175</f>
        <v>598655</v>
      </c>
      <c r="J45" s="19">
        <v>0</v>
      </c>
      <c r="K45" s="19">
        <v>0</v>
      </c>
      <c r="L45" s="19">
        <f t="shared" si="4"/>
        <v>598655</v>
      </c>
      <c r="M45" s="19">
        <v>0</v>
      </c>
      <c r="N45" s="19">
        <f t="shared" si="3"/>
        <v>598655</v>
      </c>
      <c r="O45" s="5"/>
    </row>
    <row r="46" spans="1:15" s="3" customFormat="1" ht="12.75">
      <c r="A46" s="97" t="s">
        <v>91</v>
      </c>
      <c r="B46" s="40" t="s">
        <v>93</v>
      </c>
      <c r="C46" s="19">
        <f>'[8]PB_2010'!$C$178</f>
        <v>14611</v>
      </c>
      <c r="D46" s="19">
        <f>'[9]SB'!$C$180</f>
        <v>343535</v>
      </c>
      <c r="E46" s="19"/>
      <c r="F46" s="19">
        <f t="shared" si="1"/>
        <v>358146</v>
      </c>
      <c r="G46" s="19">
        <f>G47</f>
        <v>-1345</v>
      </c>
      <c r="H46" s="19">
        <f t="shared" si="6"/>
        <v>356801</v>
      </c>
      <c r="I46" s="19">
        <f>'[8]PB_2010'!$D$178</f>
        <v>37019</v>
      </c>
      <c r="J46" s="19">
        <f>'[9]SB'!$D$180</f>
        <v>353096</v>
      </c>
      <c r="K46" s="19">
        <v>0</v>
      </c>
      <c r="L46" s="19">
        <f t="shared" si="4"/>
        <v>390115</v>
      </c>
      <c r="M46" s="19">
        <f>M49+M47</f>
        <v>-1145</v>
      </c>
      <c r="N46" s="19">
        <f t="shared" si="3"/>
        <v>388970</v>
      </c>
      <c r="O46" s="5"/>
    </row>
    <row r="47" spans="1:15" s="210" customFormat="1" ht="12.75">
      <c r="A47" s="208"/>
      <c r="B47" s="187" t="s">
        <v>264</v>
      </c>
      <c r="C47" s="189">
        <f>'savst.kopā'!B20</f>
        <v>1345</v>
      </c>
      <c r="D47" s="189"/>
      <c r="E47" s="189"/>
      <c r="F47" s="189">
        <f t="shared" si="1"/>
        <v>1345</v>
      </c>
      <c r="G47" s="189">
        <f>-F47</f>
        <v>-1345</v>
      </c>
      <c r="H47" s="189"/>
      <c r="I47" s="190">
        <f>'savst.kopā'!C20</f>
        <v>1145</v>
      </c>
      <c r="J47" s="190"/>
      <c r="K47" s="190"/>
      <c r="L47" s="190">
        <f>SUM(I47:K47)</f>
        <v>1145</v>
      </c>
      <c r="M47" s="190">
        <f>-L47</f>
        <v>-1145</v>
      </c>
      <c r="N47" s="190">
        <f t="shared" si="3"/>
        <v>0</v>
      </c>
      <c r="O47" s="209"/>
    </row>
    <row r="48" spans="1:15" s="3" customFormat="1" ht="12.75" hidden="1">
      <c r="A48" s="97" t="s">
        <v>95</v>
      </c>
      <c r="B48" s="40" t="s">
        <v>94</v>
      </c>
      <c r="C48" s="19"/>
      <c r="D48" s="19">
        <v>0</v>
      </c>
      <c r="E48" s="19"/>
      <c r="F48" s="19">
        <f t="shared" si="1"/>
        <v>0</v>
      </c>
      <c r="G48" s="19"/>
      <c r="H48" s="19">
        <f t="shared" si="6"/>
        <v>0</v>
      </c>
      <c r="I48" s="19">
        <f>0</f>
        <v>0</v>
      </c>
      <c r="J48" s="19">
        <f>0</f>
        <v>0</v>
      </c>
      <c r="K48" s="19">
        <v>0</v>
      </c>
      <c r="L48" s="19">
        <f t="shared" si="4"/>
        <v>0</v>
      </c>
      <c r="M48" s="19">
        <v>0</v>
      </c>
      <c r="N48" s="19">
        <f t="shared" si="3"/>
        <v>0</v>
      </c>
      <c r="O48" s="5"/>
    </row>
    <row r="49" spans="1:15" s="74" customFormat="1" ht="12.75" hidden="1">
      <c r="A49" s="99"/>
      <c r="B49" s="46" t="s">
        <v>264</v>
      </c>
      <c r="C49" s="24">
        <v>0</v>
      </c>
      <c r="D49" s="24">
        <v>0</v>
      </c>
      <c r="E49" s="24">
        <v>0</v>
      </c>
      <c r="F49" s="19">
        <f t="shared" si="1"/>
        <v>0</v>
      </c>
      <c r="G49" s="24">
        <f>-F49</f>
        <v>0</v>
      </c>
      <c r="H49" s="24">
        <v>0</v>
      </c>
      <c r="I49" s="24">
        <v>0</v>
      </c>
      <c r="J49" s="24">
        <v>0</v>
      </c>
      <c r="K49" s="24">
        <v>0</v>
      </c>
      <c r="L49" s="24">
        <f t="shared" si="4"/>
        <v>0</v>
      </c>
      <c r="M49" s="24">
        <f>-L49</f>
        <v>0</v>
      </c>
      <c r="N49" s="24">
        <f t="shared" si="3"/>
        <v>0</v>
      </c>
      <c r="O49" s="73"/>
    </row>
    <row r="50" spans="1:15" s="3" customFormat="1" ht="25.5">
      <c r="A50" s="97" t="s">
        <v>96</v>
      </c>
      <c r="B50" s="40" t="s">
        <v>97</v>
      </c>
      <c r="C50" s="19">
        <f>'[8]PB_2010'!$C$196</f>
        <v>956190</v>
      </c>
      <c r="D50" s="19">
        <f>'[9]SB'!$C$198</f>
        <v>43047</v>
      </c>
      <c r="E50" s="19">
        <f>'[10]2_Zied 2010'!$C$173</f>
        <v>63</v>
      </c>
      <c r="F50" s="19">
        <f t="shared" si="1"/>
        <v>999300</v>
      </c>
      <c r="G50" s="19"/>
      <c r="H50" s="19">
        <f aca="true" t="shared" si="7" ref="H50:H66">F50+G50</f>
        <v>999300</v>
      </c>
      <c r="I50" s="19">
        <f>'[8]PB_2010'!$D$196</f>
        <v>842037</v>
      </c>
      <c r="J50" s="19">
        <f>'[9]SB'!$D$198</f>
        <v>40059</v>
      </c>
      <c r="K50" s="19">
        <f>'[10]2_Zied 2010'!$D$173</f>
        <v>52</v>
      </c>
      <c r="L50" s="19">
        <f t="shared" si="4"/>
        <v>882148</v>
      </c>
      <c r="M50" s="19">
        <v>0</v>
      </c>
      <c r="N50" s="19">
        <f t="shared" si="3"/>
        <v>882148</v>
      </c>
      <c r="O50" s="5"/>
    </row>
    <row r="51" spans="1:15" s="3" customFormat="1" ht="30" customHeight="1">
      <c r="A51" s="97" t="s">
        <v>99</v>
      </c>
      <c r="B51" s="40" t="s">
        <v>98</v>
      </c>
      <c r="C51" s="19">
        <f>'[8]PB_2010'!$C$208</f>
        <v>3400000</v>
      </c>
      <c r="D51" s="19">
        <v>0</v>
      </c>
      <c r="E51" s="19"/>
      <c r="F51" s="19">
        <f t="shared" si="1"/>
        <v>3400000</v>
      </c>
      <c r="G51" s="19"/>
      <c r="H51" s="19">
        <f t="shared" si="7"/>
        <v>3400000</v>
      </c>
      <c r="I51" s="19">
        <f>'[8]PB_2010'!$D$208</f>
        <v>4887551</v>
      </c>
      <c r="J51" s="19">
        <f>0</f>
        <v>0</v>
      </c>
      <c r="K51" s="19">
        <v>0</v>
      </c>
      <c r="L51" s="19">
        <f t="shared" si="4"/>
        <v>4887551</v>
      </c>
      <c r="M51" s="19">
        <v>0</v>
      </c>
      <c r="N51" s="19">
        <f aca="true" t="shared" si="8" ref="N51:N69">L51+M51</f>
        <v>4887551</v>
      </c>
      <c r="O51" s="5"/>
    </row>
    <row r="52" spans="1:15" s="3" customFormat="1" ht="12.75">
      <c r="A52" s="97" t="s">
        <v>100</v>
      </c>
      <c r="B52" s="40" t="s">
        <v>101</v>
      </c>
      <c r="C52" s="19">
        <f>'[8]PB_2010'!$C$212</f>
        <v>131149</v>
      </c>
      <c r="D52" s="19">
        <f>'[9]SB'!$C$214</f>
        <v>3925</v>
      </c>
      <c r="E52" s="19">
        <f>'[1]ZIED_2007'!$C$186</f>
        <v>0</v>
      </c>
      <c r="F52" s="19">
        <f t="shared" si="1"/>
        <v>135074</v>
      </c>
      <c r="G52" s="19"/>
      <c r="H52" s="19">
        <f t="shared" si="7"/>
        <v>135074</v>
      </c>
      <c r="I52" s="19">
        <f>'[8]PB_2010'!$D$212</f>
        <v>7901</v>
      </c>
      <c r="J52" s="19">
        <f>'[9]SB'!$D$214</f>
        <v>3925</v>
      </c>
      <c r="K52" s="19">
        <f>0</f>
        <v>0</v>
      </c>
      <c r="L52" s="19">
        <f t="shared" si="4"/>
        <v>11826</v>
      </c>
      <c r="M52" s="19">
        <v>0</v>
      </c>
      <c r="N52" s="19">
        <f t="shared" si="8"/>
        <v>11826</v>
      </c>
      <c r="O52" s="5"/>
    </row>
    <row r="53" spans="1:16" s="3" customFormat="1" ht="13.5">
      <c r="A53" s="96" t="s">
        <v>22</v>
      </c>
      <c r="B53" s="42" t="s">
        <v>102</v>
      </c>
      <c r="C53" s="28">
        <f>'[8]PB_2010'!$C$216</f>
        <v>3946421</v>
      </c>
      <c r="D53" s="28">
        <f>'[9]SB'!$C$218</f>
        <v>7010</v>
      </c>
      <c r="E53" s="27">
        <f>0</f>
        <v>0</v>
      </c>
      <c r="F53" s="21">
        <f t="shared" si="1"/>
        <v>3953431</v>
      </c>
      <c r="G53" s="28"/>
      <c r="H53" s="28">
        <f t="shared" si="7"/>
        <v>3953431</v>
      </c>
      <c r="I53" s="28">
        <f>I54+I55+I56+I57+I58+I59</f>
        <v>4231812</v>
      </c>
      <c r="J53" s="28">
        <f>J54+J55+J56+J57+J58+J59</f>
        <v>7535</v>
      </c>
      <c r="K53" s="28">
        <f>K54+K55+K56+K57+K58+K59</f>
        <v>0</v>
      </c>
      <c r="L53" s="27">
        <f t="shared" si="4"/>
        <v>4239347</v>
      </c>
      <c r="M53" s="28">
        <v>0</v>
      </c>
      <c r="N53" s="28">
        <f t="shared" si="8"/>
        <v>4239347</v>
      </c>
      <c r="O53" s="5">
        <f>N54+N55+N56+N57+N58+N59</f>
        <v>4239347</v>
      </c>
      <c r="P53" s="55">
        <f>N53-O53</f>
        <v>0</v>
      </c>
    </row>
    <row r="54" spans="1:15" s="3" customFormat="1" ht="25.5" hidden="1">
      <c r="A54" s="97" t="s">
        <v>103</v>
      </c>
      <c r="B54" s="40" t="s">
        <v>108</v>
      </c>
      <c r="C54" s="19">
        <f>'[6]PB_2009'!$C$208</f>
        <v>0</v>
      </c>
      <c r="D54" s="20"/>
      <c r="E54" s="20"/>
      <c r="F54" s="19">
        <f t="shared" si="1"/>
        <v>0</v>
      </c>
      <c r="G54" s="19"/>
      <c r="H54" s="19">
        <f t="shared" si="7"/>
        <v>0</v>
      </c>
      <c r="I54" s="19">
        <f>'[6]PB_2009'!$D$208</f>
        <v>0</v>
      </c>
      <c r="J54" s="20">
        <v>0</v>
      </c>
      <c r="K54" s="20">
        <v>0</v>
      </c>
      <c r="L54" s="19">
        <f t="shared" si="4"/>
        <v>0</v>
      </c>
      <c r="M54" s="19">
        <v>0</v>
      </c>
      <c r="N54" s="19">
        <f t="shared" si="8"/>
        <v>0</v>
      </c>
      <c r="O54" s="5"/>
    </row>
    <row r="55" spans="1:15" s="3" customFormat="1" ht="25.5">
      <c r="A55" s="97" t="s">
        <v>104</v>
      </c>
      <c r="B55" s="40" t="s">
        <v>109</v>
      </c>
      <c r="C55" s="19">
        <v>0</v>
      </c>
      <c r="D55" s="20">
        <v>0</v>
      </c>
      <c r="E55" s="20"/>
      <c r="F55" s="19">
        <f t="shared" si="1"/>
        <v>0</v>
      </c>
      <c r="G55" s="19"/>
      <c r="H55" s="19">
        <f t="shared" si="7"/>
        <v>0</v>
      </c>
      <c r="I55" s="19">
        <v>0</v>
      </c>
      <c r="J55" s="20">
        <v>0</v>
      </c>
      <c r="K55" s="20">
        <v>0</v>
      </c>
      <c r="L55" s="19">
        <f t="shared" si="4"/>
        <v>0</v>
      </c>
      <c r="M55" s="19">
        <v>0</v>
      </c>
      <c r="N55" s="19">
        <f t="shared" si="8"/>
        <v>0</v>
      </c>
      <c r="O55" s="5"/>
    </row>
    <row r="56" spans="1:15" s="3" customFormat="1" ht="12.75" hidden="1">
      <c r="A56" s="97" t="s">
        <v>105</v>
      </c>
      <c r="B56" s="40" t="s">
        <v>110</v>
      </c>
      <c r="C56" s="19"/>
      <c r="D56" s="20"/>
      <c r="E56" s="20"/>
      <c r="F56" s="19">
        <f t="shared" si="1"/>
        <v>0</v>
      </c>
      <c r="G56" s="19"/>
      <c r="H56" s="19">
        <f t="shared" si="7"/>
        <v>0</v>
      </c>
      <c r="I56" s="19">
        <f>0</f>
        <v>0</v>
      </c>
      <c r="J56" s="20">
        <v>0</v>
      </c>
      <c r="K56" s="20">
        <v>0</v>
      </c>
      <c r="L56" s="19">
        <f t="shared" si="4"/>
        <v>0</v>
      </c>
      <c r="M56" s="19">
        <v>0</v>
      </c>
      <c r="N56" s="19">
        <f t="shared" si="8"/>
        <v>0</v>
      </c>
      <c r="O56" s="5"/>
    </row>
    <row r="57" spans="1:15" s="3" customFormat="1" ht="12.75">
      <c r="A57" s="97" t="s">
        <v>106</v>
      </c>
      <c r="B57" s="40" t="s">
        <v>111</v>
      </c>
      <c r="C57" s="19">
        <f>'[8]PB_2010'!$C$285</f>
        <v>323375</v>
      </c>
      <c r="D57" s="19">
        <f>'[9]SB'!$C$286</f>
        <v>3190</v>
      </c>
      <c r="E57" s="20"/>
      <c r="F57" s="19">
        <f t="shared" si="1"/>
        <v>326565</v>
      </c>
      <c r="G57" s="19"/>
      <c r="H57" s="19">
        <f t="shared" si="7"/>
        <v>326565</v>
      </c>
      <c r="I57" s="19">
        <f>'[8]PB_2010'!$D$285</f>
        <v>483736</v>
      </c>
      <c r="J57" s="19">
        <f>'[9]SB'!$D$286</f>
        <v>3450</v>
      </c>
      <c r="K57" s="20">
        <v>0</v>
      </c>
      <c r="L57" s="19">
        <f t="shared" si="4"/>
        <v>487186</v>
      </c>
      <c r="M57" s="19">
        <v>0</v>
      </c>
      <c r="N57" s="19">
        <f t="shared" si="8"/>
        <v>487186</v>
      </c>
      <c r="O57" s="5"/>
    </row>
    <row r="58" spans="1:15" s="3" customFormat="1" ht="12.75">
      <c r="A58" s="97" t="s">
        <v>23</v>
      </c>
      <c r="B58" s="40" t="s">
        <v>112</v>
      </c>
      <c r="C58" s="19">
        <f>'[8]PB_2010'!$C$293</f>
        <v>3497777</v>
      </c>
      <c r="D58" s="19">
        <f>'[9]SB'!$C$294</f>
        <v>3820</v>
      </c>
      <c r="E58" s="20"/>
      <c r="F58" s="19">
        <f t="shared" si="1"/>
        <v>3501597</v>
      </c>
      <c r="G58" s="19"/>
      <c r="H58" s="19">
        <f t="shared" si="7"/>
        <v>3501597</v>
      </c>
      <c r="I58" s="19">
        <f>'[8]PB_2010'!$D$293</f>
        <v>3738306</v>
      </c>
      <c r="J58" s="19">
        <f>'[9]SB'!$D$294</f>
        <v>4085</v>
      </c>
      <c r="K58" s="20">
        <v>0</v>
      </c>
      <c r="L58" s="19">
        <f t="shared" si="4"/>
        <v>3742391</v>
      </c>
      <c r="M58" s="19">
        <v>0</v>
      </c>
      <c r="N58" s="19">
        <f t="shared" si="8"/>
        <v>3742391</v>
      </c>
      <c r="O58" s="5"/>
    </row>
    <row r="59" spans="1:15" s="3" customFormat="1" ht="12.75">
      <c r="A59" s="97" t="s">
        <v>107</v>
      </c>
      <c r="B59" s="40" t="s">
        <v>113</v>
      </c>
      <c r="C59" s="19">
        <f>'[8]PB_2010'!$C$305</f>
        <v>7697</v>
      </c>
      <c r="D59" s="19">
        <v>0</v>
      </c>
      <c r="E59" s="20"/>
      <c r="F59" s="19">
        <f t="shared" si="1"/>
        <v>7697</v>
      </c>
      <c r="G59" s="19"/>
      <c r="H59" s="19">
        <f t="shared" si="7"/>
        <v>7697</v>
      </c>
      <c r="I59" s="19">
        <f>'[8]PB_2010'!$D$305</f>
        <v>9770</v>
      </c>
      <c r="J59" s="19">
        <v>0</v>
      </c>
      <c r="K59" s="20">
        <v>0</v>
      </c>
      <c r="L59" s="19">
        <f t="shared" si="4"/>
        <v>9770</v>
      </c>
      <c r="M59" s="19">
        <v>0</v>
      </c>
      <c r="N59" s="19">
        <f t="shared" si="8"/>
        <v>9770</v>
      </c>
      <c r="O59" s="5"/>
    </row>
    <row r="60" spans="1:16" s="3" customFormat="1" ht="13.5">
      <c r="A60" s="98" t="s">
        <v>24</v>
      </c>
      <c r="B60" s="42" t="s">
        <v>200</v>
      </c>
      <c r="C60" s="28">
        <f>'[8]PB_2010'!$C$308</f>
        <v>2824791</v>
      </c>
      <c r="D60" s="28">
        <f>'[9]SB'!$C$307</f>
        <v>0</v>
      </c>
      <c r="E60" s="27">
        <f>SUM(E61:E65)</f>
        <v>0</v>
      </c>
      <c r="F60" s="21">
        <f t="shared" si="1"/>
        <v>2824791</v>
      </c>
      <c r="G60" s="28"/>
      <c r="H60" s="28">
        <f t="shared" si="7"/>
        <v>2824791</v>
      </c>
      <c r="I60" s="28">
        <f>I61+I62+I63+I64+I65</f>
        <v>2587446</v>
      </c>
      <c r="J60" s="28">
        <f>J61+J62+J63+J64+J65</f>
        <v>3</v>
      </c>
      <c r="K60" s="28">
        <f>K61+K62+K63+K64+K65</f>
        <v>0</v>
      </c>
      <c r="L60" s="27">
        <f t="shared" si="4"/>
        <v>2587449</v>
      </c>
      <c r="M60" s="28">
        <v>0</v>
      </c>
      <c r="N60" s="28">
        <f t="shared" si="8"/>
        <v>2587449</v>
      </c>
      <c r="O60" s="5">
        <f>N61+N62+N63+N64+N65</f>
        <v>2587449</v>
      </c>
      <c r="P60" s="55">
        <f>N60-O60</f>
        <v>0</v>
      </c>
    </row>
    <row r="61" spans="1:15" s="3" customFormat="1" ht="12.75">
      <c r="A61" s="94" t="s">
        <v>115</v>
      </c>
      <c r="B61" s="40" t="s">
        <v>114</v>
      </c>
      <c r="C61" s="19">
        <f>'[8]PB_2010'!$C$309</f>
        <v>2398460</v>
      </c>
      <c r="D61" s="19">
        <f>'[9]SB'!$C$308</f>
        <v>0</v>
      </c>
      <c r="E61" s="20"/>
      <c r="F61" s="19">
        <f t="shared" si="1"/>
        <v>2398460</v>
      </c>
      <c r="G61" s="19"/>
      <c r="H61" s="19">
        <f t="shared" si="7"/>
        <v>2398460</v>
      </c>
      <c r="I61" s="19">
        <f>'[8]PB_2010'!$D$309</f>
        <v>2234927</v>
      </c>
      <c r="J61" s="19">
        <f>'[9]SB'!$D$308</f>
        <v>0</v>
      </c>
      <c r="K61" s="20">
        <v>0</v>
      </c>
      <c r="L61" s="19">
        <f t="shared" si="4"/>
        <v>2234927</v>
      </c>
      <c r="M61" s="19">
        <v>0</v>
      </c>
      <c r="N61" s="19">
        <f t="shared" si="8"/>
        <v>2234927</v>
      </c>
      <c r="O61" s="5"/>
    </row>
    <row r="62" spans="1:15" s="3" customFormat="1" ht="25.5" hidden="1">
      <c r="A62" s="94" t="s">
        <v>116</v>
      </c>
      <c r="B62" s="40" t="s">
        <v>117</v>
      </c>
      <c r="C62" s="19"/>
      <c r="D62" s="20"/>
      <c r="E62" s="20"/>
      <c r="F62" s="19">
        <f t="shared" si="1"/>
        <v>0</v>
      </c>
      <c r="G62" s="19"/>
      <c r="H62" s="19">
        <f t="shared" si="7"/>
        <v>0</v>
      </c>
      <c r="I62" s="19">
        <v>0</v>
      </c>
      <c r="J62" s="20">
        <v>0</v>
      </c>
      <c r="K62" s="20">
        <v>0</v>
      </c>
      <c r="L62" s="19">
        <f t="shared" si="4"/>
        <v>0</v>
      </c>
      <c r="M62" s="19">
        <v>0</v>
      </c>
      <c r="N62" s="19">
        <f t="shared" si="8"/>
        <v>0</v>
      </c>
      <c r="O62" s="5"/>
    </row>
    <row r="63" spans="1:15" s="3" customFormat="1" ht="12.75">
      <c r="A63" s="94" t="s">
        <v>118</v>
      </c>
      <c r="B63" s="40" t="s">
        <v>121</v>
      </c>
      <c r="C63" s="19">
        <f>'[8]PB_2010'!$C$339</f>
        <v>221427</v>
      </c>
      <c r="D63" s="19">
        <f>'[9]SB'!$C$336</f>
        <v>0</v>
      </c>
      <c r="E63" s="20"/>
      <c r="F63" s="19">
        <f t="shared" si="1"/>
        <v>221427</v>
      </c>
      <c r="G63" s="19"/>
      <c r="H63" s="19">
        <f t="shared" si="7"/>
        <v>221427</v>
      </c>
      <c r="I63" s="19">
        <f>'[8]PB_2010'!$D$339</f>
        <v>352519</v>
      </c>
      <c r="J63" s="19">
        <f>'[9]SB'!$D$336</f>
        <v>3</v>
      </c>
      <c r="K63" s="20">
        <v>0</v>
      </c>
      <c r="L63" s="19">
        <f t="shared" si="4"/>
        <v>352522</v>
      </c>
      <c r="M63" s="19">
        <v>0</v>
      </c>
      <c r="N63" s="19">
        <f t="shared" si="8"/>
        <v>352522</v>
      </c>
      <c r="O63" s="5"/>
    </row>
    <row r="64" spans="1:15" s="3" customFormat="1" ht="25.5" hidden="1">
      <c r="A64" s="94" t="s">
        <v>119</v>
      </c>
      <c r="B64" s="40" t="s">
        <v>122</v>
      </c>
      <c r="C64" s="19"/>
      <c r="D64" s="20"/>
      <c r="E64" s="20"/>
      <c r="F64" s="19">
        <f t="shared" si="1"/>
        <v>0</v>
      </c>
      <c r="G64" s="19"/>
      <c r="H64" s="19">
        <f t="shared" si="7"/>
        <v>0</v>
      </c>
      <c r="I64" s="19"/>
      <c r="J64" s="20"/>
      <c r="K64" s="20"/>
      <c r="L64" s="19">
        <f t="shared" si="4"/>
        <v>0</v>
      </c>
      <c r="M64" s="19"/>
      <c r="N64" s="19">
        <f t="shared" si="8"/>
        <v>0</v>
      </c>
      <c r="O64" s="5"/>
    </row>
    <row r="65" spans="1:15" s="3" customFormat="1" ht="25.5" hidden="1">
      <c r="A65" s="94" t="s">
        <v>120</v>
      </c>
      <c r="B65" s="40" t="s">
        <v>123</v>
      </c>
      <c r="C65" s="19"/>
      <c r="D65" s="20"/>
      <c r="E65" s="20"/>
      <c r="F65" s="19">
        <f t="shared" si="1"/>
        <v>0</v>
      </c>
      <c r="G65" s="19"/>
      <c r="H65" s="19">
        <f t="shared" si="7"/>
        <v>0</v>
      </c>
      <c r="I65" s="19"/>
      <c r="J65" s="20"/>
      <c r="K65" s="20"/>
      <c r="L65" s="19">
        <f t="shared" si="4"/>
        <v>0</v>
      </c>
      <c r="M65" s="19"/>
      <c r="N65" s="19">
        <f t="shared" si="8"/>
        <v>0</v>
      </c>
      <c r="O65" s="5"/>
    </row>
    <row r="66" spans="1:16" s="3" customFormat="1" ht="13.5">
      <c r="A66" s="98" t="s">
        <v>38</v>
      </c>
      <c r="B66" s="42" t="s">
        <v>201</v>
      </c>
      <c r="C66" s="28">
        <f>'[8]PB_2010'!$C$344</f>
        <v>9552682</v>
      </c>
      <c r="D66" s="28">
        <f>'[9]SB'!$C$341</f>
        <v>1724196</v>
      </c>
      <c r="E66" s="28">
        <f>'[10]2_Zied 2010'!$C$313</f>
        <v>23</v>
      </c>
      <c r="F66" s="21">
        <f t="shared" si="1"/>
        <v>11276901</v>
      </c>
      <c r="G66" s="28">
        <f>G69</f>
        <v>-310549</v>
      </c>
      <c r="H66" s="28">
        <f t="shared" si="7"/>
        <v>10966352</v>
      </c>
      <c r="I66" s="28">
        <f>I67+I68+I69</f>
        <v>10031848</v>
      </c>
      <c r="J66" s="28">
        <f>J67+J68+J69</f>
        <v>1403550</v>
      </c>
      <c r="K66" s="28">
        <f>K67+K68+K69</f>
        <v>249</v>
      </c>
      <c r="L66" s="28">
        <f t="shared" si="4"/>
        <v>11435647</v>
      </c>
      <c r="M66" s="28">
        <f>M69</f>
        <v>-5313196</v>
      </c>
      <c r="N66" s="28">
        <f t="shared" si="8"/>
        <v>6122451</v>
      </c>
      <c r="O66" s="5">
        <f>N67+N68+N69</f>
        <v>6122451</v>
      </c>
      <c r="P66" s="55">
        <f>N66-O66</f>
        <v>0</v>
      </c>
    </row>
    <row r="67" spans="1:15" s="3" customFormat="1" ht="12.75" hidden="1">
      <c r="A67" s="94" t="s">
        <v>124</v>
      </c>
      <c r="B67" s="40" t="s">
        <v>127</v>
      </c>
      <c r="C67" s="19">
        <f>'[6]PB_2009'!$C$344</f>
        <v>0</v>
      </c>
      <c r="D67" s="19">
        <f>0</f>
        <v>0</v>
      </c>
      <c r="E67" s="20"/>
      <c r="F67" s="19">
        <f t="shared" si="1"/>
        <v>0</v>
      </c>
      <c r="G67" s="19"/>
      <c r="H67" s="18" t="s">
        <v>15</v>
      </c>
      <c r="I67" s="19">
        <f>'[6]PB_2009'!$D$344</f>
        <v>0</v>
      </c>
      <c r="J67" s="19"/>
      <c r="K67" s="20"/>
      <c r="L67" s="19">
        <f t="shared" si="4"/>
        <v>0</v>
      </c>
      <c r="M67" s="19"/>
      <c r="N67" s="19">
        <f t="shared" si="8"/>
        <v>0</v>
      </c>
      <c r="O67" s="5"/>
    </row>
    <row r="68" spans="1:15" s="3" customFormat="1" ht="27" customHeight="1">
      <c r="A68" s="94" t="s">
        <v>125</v>
      </c>
      <c r="B68" s="40" t="s">
        <v>128</v>
      </c>
      <c r="C68" s="19">
        <f>'[8]PB_2010'!$C$352</f>
        <v>98175</v>
      </c>
      <c r="D68" s="19">
        <f>'[9]SB'!$C$348</f>
        <v>10071</v>
      </c>
      <c r="E68" s="20">
        <v>0</v>
      </c>
      <c r="F68" s="19">
        <f t="shared" si="1"/>
        <v>108246</v>
      </c>
      <c r="G68" s="19"/>
      <c r="H68" s="19">
        <f aca="true" t="shared" si="9" ref="H68:H82">F68+G68</f>
        <v>108246</v>
      </c>
      <c r="I68" s="19">
        <f>'[8]PB_2010'!$D$352</f>
        <v>101103</v>
      </c>
      <c r="J68" s="19">
        <f>'[9]SB'!$D$348</f>
        <v>16128</v>
      </c>
      <c r="K68" s="20"/>
      <c r="L68" s="19">
        <f t="shared" si="4"/>
        <v>117231</v>
      </c>
      <c r="M68" s="19"/>
      <c r="N68" s="19">
        <f t="shared" si="8"/>
        <v>117231</v>
      </c>
      <c r="O68" s="5"/>
    </row>
    <row r="69" spans="1:15" s="3" customFormat="1" ht="12.75">
      <c r="A69" s="94" t="s">
        <v>126</v>
      </c>
      <c r="B69" s="40" t="s">
        <v>129</v>
      </c>
      <c r="C69" s="19">
        <f>'[8]PB_2010'!$C$362</f>
        <v>9315513</v>
      </c>
      <c r="D69" s="19">
        <f>'[9]SB'!$C$358</f>
        <v>1712425</v>
      </c>
      <c r="E69" s="19">
        <f>'[10]2_Zied 2010'!$C$330</f>
        <v>23</v>
      </c>
      <c r="F69" s="19">
        <f t="shared" si="1"/>
        <v>11027961</v>
      </c>
      <c r="G69" s="19">
        <f>G70</f>
        <v>-310549</v>
      </c>
      <c r="H69" s="18">
        <f>F69+G69</f>
        <v>10717412</v>
      </c>
      <c r="I69" s="19">
        <f>'[8]PB_2010'!$D$362</f>
        <v>9930745</v>
      </c>
      <c r="J69" s="19">
        <f>'[9]SB'!$D$358</f>
        <v>1387422</v>
      </c>
      <c r="K69" s="19">
        <f>'[10]2_Zied 2010'!$D$330</f>
        <v>249</v>
      </c>
      <c r="L69" s="19">
        <f t="shared" si="4"/>
        <v>11318416</v>
      </c>
      <c r="M69" s="19">
        <f>M70+M71</f>
        <v>-5313196</v>
      </c>
      <c r="N69" s="19">
        <f t="shared" si="8"/>
        <v>6005220</v>
      </c>
      <c r="O69" s="5"/>
    </row>
    <row r="70" spans="1:14" s="205" customFormat="1" ht="12.75">
      <c r="A70" s="206"/>
      <c r="B70" s="200" t="s">
        <v>270</v>
      </c>
      <c r="C70" s="201">
        <f>'[8]PB_2010'!$C$363</f>
        <v>194952</v>
      </c>
      <c r="D70" s="207">
        <f>'[9]SB'!$C$359</f>
        <v>115597</v>
      </c>
      <c r="E70" s="201"/>
      <c r="F70" s="203">
        <f t="shared" si="1"/>
        <v>310549</v>
      </c>
      <c r="G70" s="201">
        <f>-F70</f>
        <v>-310549</v>
      </c>
      <c r="H70" s="201">
        <f t="shared" si="9"/>
        <v>0</v>
      </c>
      <c r="I70" s="201">
        <f>'[8]PB_2010'!$D$363</f>
        <v>5213567</v>
      </c>
      <c r="J70" s="207">
        <f>'[9]SB'!$D$359</f>
        <v>99629</v>
      </c>
      <c r="K70" s="201">
        <v>0</v>
      </c>
      <c r="L70" s="207">
        <f>SUM(I70:K70)</f>
        <v>5313196</v>
      </c>
      <c r="M70" s="201">
        <f>-L70</f>
        <v>-5313196</v>
      </c>
      <c r="N70" s="207">
        <v>0</v>
      </c>
    </row>
    <row r="71" spans="1:14" s="75" customFormat="1" ht="12.75" hidden="1">
      <c r="A71" s="100"/>
      <c r="B71" s="46" t="s">
        <v>265</v>
      </c>
      <c r="C71" s="24"/>
      <c r="D71" s="23"/>
      <c r="E71" s="24"/>
      <c r="F71" s="19"/>
      <c r="G71" s="24"/>
      <c r="H71" s="24"/>
      <c r="I71" s="24">
        <v>0</v>
      </c>
      <c r="J71" s="23"/>
      <c r="K71" s="24"/>
      <c r="L71" s="23">
        <f>SUM(I71:K71)</f>
        <v>0</v>
      </c>
      <c r="M71" s="24">
        <f>-I71</f>
        <v>0</v>
      </c>
      <c r="N71" s="23"/>
    </row>
    <row r="72" spans="1:16" s="3" customFormat="1" ht="27">
      <c r="A72" s="96" t="s">
        <v>25</v>
      </c>
      <c r="B72" s="42" t="s">
        <v>351</v>
      </c>
      <c r="C72" s="28">
        <f>'[8]PB_2010'!$C$380</f>
        <v>5241423</v>
      </c>
      <c r="D72" s="28">
        <f>'[9]SB'!$C$376</f>
        <v>115960</v>
      </c>
      <c r="E72" s="28">
        <f>'[10]2_Zied 2010'!$C$347</f>
        <v>0</v>
      </c>
      <c r="F72" s="21">
        <f t="shared" si="1"/>
        <v>5357383</v>
      </c>
      <c r="G72" s="28"/>
      <c r="H72" s="28">
        <f t="shared" si="9"/>
        <v>5357383</v>
      </c>
      <c r="I72" s="28">
        <f>I73+I74+I75+I76+I77+I78+I79</f>
        <v>7282605</v>
      </c>
      <c r="J72" s="28">
        <f>J73+J74+J75+J76+J77+J78+J79</f>
        <v>118424</v>
      </c>
      <c r="K72" s="28">
        <f>K73+K74+K75+K76+K77+K78+K79</f>
        <v>0</v>
      </c>
      <c r="L72" s="27">
        <f aca="true" t="shared" si="10" ref="L72:L105">I72+J72+K72</f>
        <v>7401029</v>
      </c>
      <c r="M72" s="28">
        <v>0</v>
      </c>
      <c r="N72" s="28">
        <f aca="true" t="shared" si="11" ref="N72:N111">L72+M72</f>
        <v>7401029</v>
      </c>
      <c r="O72" s="5">
        <f>N73+N74+N75+N76+N77+N78+N79</f>
        <v>7401029</v>
      </c>
      <c r="P72" s="55">
        <f>N72-O72</f>
        <v>0</v>
      </c>
    </row>
    <row r="73" spans="1:15" s="3" customFormat="1" ht="12.75">
      <c r="A73" s="94" t="s">
        <v>131</v>
      </c>
      <c r="B73" s="40" t="s">
        <v>130</v>
      </c>
      <c r="C73" s="19">
        <f>'[8]PB_2010'!$C$381</f>
        <v>607499</v>
      </c>
      <c r="D73" s="19">
        <f>'[9]SB'!$C$377</f>
        <v>6200</v>
      </c>
      <c r="E73" s="20"/>
      <c r="F73" s="19">
        <f t="shared" si="1"/>
        <v>613699</v>
      </c>
      <c r="G73" s="19"/>
      <c r="H73" s="19">
        <f t="shared" si="9"/>
        <v>613699</v>
      </c>
      <c r="I73" s="19">
        <f>'[8]PB_2010'!$D$381</f>
        <v>644984</v>
      </c>
      <c r="J73" s="19">
        <f>'[9]SB'!$D$377</f>
        <v>7722</v>
      </c>
      <c r="K73" s="20">
        <v>0</v>
      </c>
      <c r="L73" s="19">
        <f t="shared" si="10"/>
        <v>652706</v>
      </c>
      <c r="M73" s="19">
        <v>0</v>
      </c>
      <c r="N73" s="19">
        <f t="shared" si="11"/>
        <v>652706</v>
      </c>
      <c r="O73" s="5"/>
    </row>
    <row r="74" spans="1:15" s="3" customFormat="1" ht="12.75">
      <c r="A74" s="94" t="s">
        <v>132</v>
      </c>
      <c r="B74" s="40" t="s">
        <v>136</v>
      </c>
      <c r="C74" s="19">
        <f>'[8]PB_2010'!$C$382</f>
        <v>3519397</v>
      </c>
      <c r="D74" s="19">
        <f>'[9]SB'!$C$378</f>
        <v>109230</v>
      </c>
      <c r="E74" s="20"/>
      <c r="F74" s="19">
        <f t="shared" si="1"/>
        <v>3628627</v>
      </c>
      <c r="G74" s="19"/>
      <c r="H74" s="19">
        <f t="shared" si="9"/>
        <v>3628627</v>
      </c>
      <c r="I74" s="19">
        <f>'[8]PB_2010'!$D$382</f>
        <v>5670126</v>
      </c>
      <c r="J74" s="19">
        <f>'[9]SB'!$D$378</f>
        <v>109230</v>
      </c>
      <c r="K74" s="20">
        <v>0</v>
      </c>
      <c r="L74" s="19">
        <f t="shared" si="10"/>
        <v>5779356</v>
      </c>
      <c r="M74" s="19">
        <v>0</v>
      </c>
      <c r="N74" s="19">
        <f t="shared" si="11"/>
        <v>5779356</v>
      </c>
      <c r="O74" s="5"/>
    </row>
    <row r="75" spans="1:15" s="3" customFormat="1" ht="12.75">
      <c r="A75" s="94" t="s">
        <v>133</v>
      </c>
      <c r="B75" s="40" t="s">
        <v>137</v>
      </c>
      <c r="C75" s="19">
        <f>'[8]PB_2010'!$C$385</f>
        <v>26</v>
      </c>
      <c r="D75" s="19">
        <v>0</v>
      </c>
      <c r="E75" s="20"/>
      <c r="F75" s="19">
        <f t="shared" si="1"/>
        <v>26</v>
      </c>
      <c r="G75" s="19"/>
      <c r="H75" s="19">
        <f t="shared" si="9"/>
        <v>26</v>
      </c>
      <c r="I75" s="19">
        <f>'[8]PB_2010'!$D$385</f>
        <v>2801</v>
      </c>
      <c r="J75" s="19">
        <v>0</v>
      </c>
      <c r="K75" s="20">
        <v>0</v>
      </c>
      <c r="L75" s="19">
        <f t="shared" si="10"/>
        <v>2801</v>
      </c>
      <c r="M75" s="19">
        <v>0</v>
      </c>
      <c r="N75" s="19">
        <f t="shared" si="11"/>
        <v>2801</v>
      </c>
      <c r="O75" s="5"/>
    </row>
    <row r="76" spans="1:15" s="3" customFormat="1" ht="12.75">
      <c r="A76" s="94" t="s">
        <v>134</v>
      </c>
      <c r="B76" s="40" t="s">
        <v>138</v>
      </c>
      <c r="C76" s="19">
        <f>'[8]PB_2010'!$C$389</f>
        <v>348328</v>
      </c>
      <c r="D76" s="19">
        <f>'[9]SB'!$C$385</f>
        <v>530</v>
      </c>
      <c r="E76" s="19">
        <f>'[10]2_Zied 2010'!$C$356</f>
        <v>0</v>
      </c>
      <c r="F76" s="19">
        <f t="shared" si="1"/>
        <v>348858</v>
      </c>
      <c r="G76" s="19"/>
      <c r="H76" s="19">
        <f t="shared" si="9"/>
        <v>348858</v>
      </c>
      <c r="I76" s="19">
        <f>'[8]PB_2010'!$D$389</f>
        <v>623960</v>
      </c>
      <c r="J76" s="19">
        <f>'[9]SB'!$D$385</f>
        <v>1440</v>
      </c>
      <c r="K76" s="19">
        <f>'[10]2_Zied 2010'!$D$356</f>
        <v>0</v>
      </c>
      <c r="L76" s="19">
        <f t="shared" si="10"/>
        <v>625400</v>
      </c>
      <c r="M76" s="19">
        <v>0</v>
      </c>
      <c r="N76" s="19">
        <f t="shared" si="11"/>
        <v>625400</v>
      </c>
      <c r="O76" s="5"/>
    </row>
    <row r="77" spans="1:15" s="3" customFormat="1" ht="12" customHeight="1">
      <c r="A77" s="94" t="s">
        <v>135</v>
      </c>
      <c r="B77" s="40" t="s">
        <v>139</v>
      </c>
      <c r="C77" s="19">
        <f>'[8]PB_2010'!$C$390</f>
        <v>263101</v>
      </c>
      <c r="D77" s="19">
        <f>'[9]SB'!$C$386</f>
        <v>0</v>
      </c>
      <c r="E77" s="20"/>
      <c r="F77" s="19">
        <f t="shared" si="1"/>
        <v>263101</v>
      </c>
      <c r="G77" s="19"/>
      <c r="H77" s="19">
        <f t="shared" si="9"/>
        <v>263101</v>
      </c>
      <c r="I77" s="19">
        <f>'[8]PB_2010'!$D$390</f>
        <v>340734</v>
      </c>
      <c r="J77" s="19">
        <f>'[9]SB'!$D$386</f>
        <v>32</v>
      </c>
      <c r="K77" s="20">
        <v>0</v>
      </c>
      <c r="L77" s="19">
        <f t="shared" si="10"/>
        <v>340766</v>
      </c>
      <c r="M77" s="19">
        <v>0</v>
      </c>
      <c r="N77" s="19">
        <f t="shared" si="11"/>
        <v>340766</v>
      </c>
      <c r="O77" s="5"/>
    </row>
    <row r="78" spans="1:15" s="3" customFormat="1" ht="25.5" hidden="1">
      <c r="A78" s="97" t="s">
        <v>250</v>
      </c>
      <c r="B78" s="41" t="s">
        <v>187</v>
      </c>
      <c r="C78" s="21">
        <f>'[6]PB_2009'!$C$390</f>
        <v>0</v>
      </c>
      <c r="D78" s="21"/>
      <c r="E78" s="21"/>
      <c r="F78" s="19">
        <f t="shared" si="1"/>
        <v>0</v>
      </c>
      <c r="G78" s="21"/>
      <c r="H78" s="19">
        <f t="shared" si="9"/>
        <v>0</v>
      </c>
      <c r="I78" s="21">
        <v>0</v>
      </c>
      <c r="J78" s="21">
        <v>0</v>
      </c>
      <c r="K78" s="21">
        <v>0</v>
      </c>
      <c r="L78" s="19">
        <f t="shared" si="10"/>
        <v>0</v>
      </c>
      <c r="M78" s="21">
        <v>0</v>
      </c>
      <c r="N78" s="19">
        <f t="shared" si="11"/>
        <v>0</v>
      </c>
      <c r="O78" s="5"/>
    </row>
    <row r="79" spans="1:15" s="3" customFormat="1" ht="12.75" hidden="1">
      <c r="A79" s="97" t="s">
        <v>251</v>
      </c>
      <c r="B79" s="41" t="s">
        <v>189</v>
      </c>
      <c r="C79" s="21">
        <f>'[6]PB_2009'!$C$402</f>
        <v>0</v>
      </c>
      <c r="D79" s="21"/>
      <c r="E79" s="21"/>
      <c r="F79" s="19">
        <f t="shared" si="1"/>
        <v>0</v>
      </c>
      <c r="G79" s="21"/>
      <c r="H79" s="19">
        <f t="shared" si="9"/>
        <v>0</v>
      </c>
      <c r="I79" s="21">
        <v>0</v>
      </c>
      <c r="J79" s="21">
        <v>0</v>
      </c>
      <c r="K79" s="21">
        <v>0</v>
      </c>
      <c r="L79" s="19">
        <f t="shared" si="10"/>
        <v>0</v>
      </c>
      <c r="M79" s="21">
        <v>0</v>
      </c>
      <c r="N79" s="19">
        <f t="shared" si="11"/>
        <v>0</v>
      </c>
      <c r="O79" s="5"/>
    </row>
    <row r="80" spans="1:16" s="3" customFormat="1" ht="12.75">
      <c r="A80" s="95" t="s">
        <v>214</v>
      </c>
      <c r="B80" s="65" t="s">
        <v>215</v>
      </c>
      <c r="C80" s="35">
        <f>'[8]PB_2010'!$C$408</f>
        <v>89529654</v>
      </c>
      <c r="D80" s="35">
        <f>'[9]SB'!$C$404</f>
        <v>475063</v>
      </c>
      <c r="E80" s="35">
        <f>'[10]2_Zied 2010'!$C$383</f>
        <v>0</v>
      </c>
      <c r="F80" s="21">
        <f t="shared" si="1"/>
        <v>90004717</v>
      </c>
      <c r="G80" s="35">
        <v>0</v>
      </c>
      <c r="H80" s="21">
        <f t="shared" si="9"/>
        <v>90004717</v>
      </c>
      <c r="I80" s="35">
        <f>I81+I82+I83+I84</f>
        <v>84653542</v>
      </c>
      <c r="J80" s="35">
        <f>J81+J82+J83+J84</f>
        <v>275750</v>
      </c>
      <c r="K80" s="35">
        <f>K81+K82+K83+K84</f>
        <v>1319</v>
      </c>
      <c r="L80" s="21">
        <f t="shared" si="10"/>
        <v>84930611</v>
      </c>
      <c r="M80" s="35">
        <v>0</v>
      </c>
      <c r="N80" s="21">
        <f t="shared" si="11"/>
        <v>84930611</v>
      </c>
      <c r="O80" s="5" t="e">
        <f>N81+N82+N83+#REF!+N84</f>
        <v>#REF!</v>
      </c>
      <c r="P80" s="55" t="e">
        <f>N80-O80</f>
        <v>#REF!</v>
      </c>
    </row>
    <row r="81" spans="1:15" s="3" customFormat="1" ht="25.5">
      <c r="A81" s="97" t="s">
        <v>218</v>
      </c>
      <c r="B81" s="41" t="s">
        <v>183</v>
      </c>
      <c r="C81" s="19">
        <f>'[8]PB_2010'!$C$409</f>
        <v>77194018</v>
      </c>
      <c r="D81" s="19">
        <f>'[9]SB'!$C$405</f>
        <v>25184</v>
      </c>
      <c r="E81" s="19">
        <f>'[10]2_Zied 2010'!$C$384</f>
        <v>0</v>
      </c>
      <c r="F81" s="19">
        <f t="shared" si="1"/>
        <v>77219202</v>
      </c>
      <c r="G81" s="19"/>
      <c r="H81" s="19">
        <f t="shared" si="9"/>
        <v>77219202</v>
      </c>
      <c r="I81" s="19">
        <f>'[8]PB_2010'!$D$409</f>
        <v>73500907</v>
      </c>
      <c r="J81" s="19">
        <f>'[9]SB'!$D$405</f>
        <v>24554</v>
      </c>
      <c r="K81" s="19">
        <f>'[10]2_Zied 2010'!$D$384</f>
        <v>0</v>
      </c>
      <c r="L81" s="19">
        <f t="shared" si="10"/>
        <v>73525461</v>
      </c>
      <c r="M81" s="19">
        <v>0</v>
      </c>
      <c r="N81" s="19">
        <f t="shared" si="11"/>
        <v>73525461</v>
      </c>
      <c r="O81" s="5"/>
    </row>
    <row r="82" spans="1:15" s="3" customFormat="1" ht="38.25">
      <c r="A82" s="97" t="s">
        <v>219</v>
      </c>
      <c r="B82" s="41" t="s">
        <v>184</v>
      </c>
      <c r="C82" s="19">
        <f>'[8]PB_2010'!$C$444</f>
        <v>10848057</v>
      </c>
      <c r="D82" s="19">
        <f>'[9]SB'!$C$441</f>
        <v>449779</v>
      </c>
      <c r="E82" s="19">
        <f>'[10]2_Zied 2010'!$C$419</f>
        <v>0</v>
      </c>
      <c r="F82" s="19">
        <f aca="true" t="shared" si="12" ref="F82:F128">SUM(C82:E82)</f>
        <v>11297836</v>
      </c>
      <c r="G82" s="19"/>
      <c r="H82" s="19">
        <f t="shared" si="9"/>
        <v>11297836</v>
      </c>
      <c r="I82" s="19">
        <f>'[8]PB_2010'!$D$444</f>
        <v>11152635</v>
      </c>
      <c r="J82" s="19">
        <f>'[9]SB'!$D$441</f>
        <v>251196</v>
      </c>
      <c r="K82" s="19">
        <f>'[10]2_Zied 2010'!$D$419</f>
        <v>1319</v>
      </c>
      <c r="L82" s="19">
        <f t="shared" si="10"/>
        <v>11405150</v>
      </c>
      <c r="M82" s="19">
        <v>0</v>
      </c>
      <c r="N82" s="19">
        <f t="shared" si="11"/>
        <v>11405150</v>
      </c>
      <c r="O82" s="5"/>
    </row>
    <row r="83" spans="1:15" s="3" customFormat="1" ht="25.5" hidden="1">
      <c r="A83" s="97" t="s">
        <v>220</v>
      </c>
      <c r="B83" s="41" t="s">
        <v>185</v>
      </c>
      <c r="C83" s="19"/>
      <c r="D83" s="19"/>
      <c r="E83" s="19"/>
      <c r="F83" s="19">
        <f t="shared" si="12"/>
        <v>0</v>
      </c>
      <c r="G83" s="19"/>
      <c r="H83" s="18" t="s">
        <v>15</v>
      </c>
      <c r="I83" s="19">
        <v>0</v>
      </c>
      <c r="J83" s="19">
        <v>0</v>
      </c>
      <c r="K83" s="19">
        <v>0</v>
      </c>
      <c r="L83" s="19">
        <f t="shared" si="10"/>
        <v>0</v>
      </c>
      <c r="M83" s="19">
        <v>0</v>
      </c>
      <c r="N83" s="19">
        <f t="shared" si="11"/>
        <v>0</v>
      </c>
      <c r="O83" s="5"/>
    </row>
    <row r="84" spans="1:15" s="3" customFormat="1" ht="25.5" hidden="1">
      <c r="A84" s="97" t="s">
        <v>221</v>
      </c>
      <c r="B84" s="41" t="s">
        <v>186</v>
      </c>
      <c r="C84" s="19"/>
      <c r="D84" s="19"/>
      <c r="E84" s="19">
        <v>0</v>
      </c>
      <c r="F84" s="19">
        <f t="shared" si="12"/>
        <v>0</v>
      </c>
      <c r="G84" s="19"/>
      <c r="H84" s="18" t="s">
        <v>15</v>
      </c>
      <c r="I84" s="19">
        <v>0</v>
      </c>
      <c r="J84" s="19">
        <v>0</v>
      </c>
      <c r="K84" s="19">
        <f>'[7]ZIED_2009'!$D$508</f>
        <v>0</v>
      </c>
      <c r="L84" s="19">
        <f t="shared" si="10"/>
        <v>0</v>
      </c>
      <c r="M84" s="19">
        <v>0</v>
      </c>
      <c r="N84" s="19">
        <f t="shared" si="11"/>
        <v>0</v>
      </c>
      <c r="O84" s="5"/>
    </row>
    <row r="85" spans="1:16" s="3" customFormat="1" ht="12.75">
      <c r="A85" s="95" t="s">
        <v>212</v>
      </c>
      <c r="B85" s="65" t="s">
        <v>213</v>
      </c>
      <c r="C85" s="35">
        <f>'[8]PB_2010'!$C$463</f>
        <v>880085</v>
      </c>
      <c r="D85" s="35">
        <f>'[9]SB'!$C$462</f>
        <v>0</v>
      </c>
      <c r="E85" s="35">
        <v>0</v>
      </c>
      <c r="F85" s="21">
        <f t="shared" si="12"/>
        <v>880085</v>
      </c>
      <c r="G85" s="35">
        <v>0</v>
      </c>
      <c r="H85" s="21">
        <f aca="true" t="shared" si="13" ref="H85:H94">F85+G85</f>
        <v>880085</v>
      </c>
      <c r="I85" s="35">
        <f>I86+I95</f>
        <v>884385</v>
      </c>
      <c r="J85" s="35">
        <f>J86+J95</f>
        <v>0</v>
      </c>
      <c r="K85" s="35">
        <v>0</v>
      </c>
      <c r="L85" s="21">
        <f t="shared" si="10"/>
        <v>884385</v>
      </c>
      <c r="M85" s="35">
        <v>0</v>
      </c>
      <c r="N85" s="21">
        <f t="shared" si="11"/>
        <v>884385</v>
      </c>
      <c r="O85" s="5">
        <f>O86+O95</f>
        <v>884385</v>
      </c>
      <c r="P85" s="55">
        <f>N85-O85</f>
        <v>0</v>
      </c>
    </row>
    <row r="86" spans="1:16" s="3" customFormat="1" ht="13.5" hidden="1">
      <c r="A86" s="98" t="s">
        <v>256</v>
      </c>
      <c r="B86" s="43" t="s">
        <v>257</v>
      </c>
      <c r="C86" s="28">
        <f>'[6]PB_2009'!$C$467</f>
        <v>0</v>
      </c>
      <c r="D86" s="28">
        <f>'[5]SB'!$C$473</f>
        <v>8240</v>
      </c>
      <c r="E86" s="28">
        <f>E87+E88+E89+E90+E91+E92+E93+E94</f>
        <v>0</v>
      </c>
      <c r="F86" s="21">
        <f t="shared" si="12"/>
        <v>8240</v>
      </c>
      <c r="G86" s="28"/>
      <c r="H86" s="51">
        <f t="shared" si="13"/>
        <v>8240</v>
      </c>
      <c r="I86" s="28">
        <f>I87+I88+I89+I90+I91+I92+I93+I94</f>
        <v>0</v>
      </c>
      <c r="J86" s="28">
        <f>J87+J88+J89+J90+J91+J92+J93+J94</f>
        <v>0</v>
      </c>
      <c r="K86" s="28">
        <f>K87+K88+K89+K90+K91+K92+K93+K94</f>
        <v>0</v>
      </c>
      <c r="L86" s="28">
        <f t="shared" si="10"/>
        <v>0</v>
      </c>
      <c r="M86" s="28">
        <v>0</v>
      </c>
      <c r="N86" s="28">
        <f t="shared" si="11"/>
        <v>0</v>
      </c>
      <c r="O86" s="5">
        <f>N87+N88+N89+N90+N91+N92+N93+N94</f>
        <v>0</v>
      </c>
      <c r="P86" s="55">
        <f>N86-O86</f>
        <v>0</v>
      </c>
    </row>
    <row r="87" spans="1:15" s="3" customFormat="1" ht="25.5" hidden="1">
      <c r="A87" s="94" t="s">
        <v>166</v>
      </c>
      <c r="B87" s="41" t="s">
        <v>174</v>
      </c>
      <c r="C87" s="19">
        <f>0</f>
        <v>0</v>
      </c>
      <c r="D87" s="19"/>
      <c r="E87" s="19"/>
      <c r="F87" s="21">
        <f t="shared" si="12"/>
        <v>0</v>
      </c>
      <c r="G87" s="19"/>
      <c r="H87" s="19">
        <f t="shared" si="13"/>
        <v>0</v>
      </c>
      <c r="I87" s="19">
        <v>0</v>
      </c>
      <c r="J87" s="19">
        <f>'[4]SB'!$D$465</f>
        <v>0</v>
      </c>
      <c r="K87" s="19">
        <v>0</v>
      </c>
      <c r="L87" s="19">
        <f t="shared" si="10"/>
        <v>0</v>
      </c>
      <c r="M87" s="19">
        <v>0</v>
      </c>
      <c r="N87" s="19">
        <f t="shared" si="11"/>
        <v>0</v>
      </c>
      <c r="O87" s="5"/>
    </row>
    <row r="88" spans="1:15" s="3" customFormat="1" ht="25.5" hidden="1">
      <c r="A88" s="94" t="s">
        <v>167</v>
      </c>
      <c r="B88" s="41" t="s">
        <v>175</v>
      </c>
      <c r="C88" s="19"/>
      <c r="D88" s="19"/>
      <c r="E88" s="19"/>
      <c r="F88" s="21">
        <f t="shared" si="12"/>
        <v>0</v>
      </c>
      <c r="G88" s="19"/>
      <c r="H88" s="19">
        <f t="shared" si="13"/>
        <v>0</v>
      </c>
      <c r="I88" s="19">
        <v>0</v>
      </c>
      <c r="J88" s="19">
        <v>0</v>
      </c>
      <c r="K88" s="19">
        <v>0</v>
      </c>
      <c r="L88" s="19">
        <f t="shared" si="10"/>
        <v>0</v>
      </c>
      <c r="M88" s="19">
        <v>0</v>
      </c>
      <c r="N88" s="19">
        <f t="shared" si="11"/>
        <v>0</v>
      </c>
      <c r="O88" s="5"/>
    </row>
    <row r="89" spans="1:15" s="3" customFormat="1" ht="12.75" hidden="1">
      <c r="A89" s="94" t="s">
        <v>168</v>
      </c>
      <c r="B89" s="41" t="s">
        <v>176</v>
      </c>
      <c r="C89" s="19">
        <v>0</v>
      </c>
      <c r="D89" s="19"/>
      <c r="E89" s="19"/>
      <c r="F89" s="21">
        <f t="shared" si="12"/>
        <v>0</v>
      </c>
      <c r="G89" s="19"/>
      <c r="H89" s="19">
        <f t="shared" si="13"/>
        <v>0</v>
      </c>
      <c r="I89" s="19">
        <v>0</v>
      </c>
      <c r="J89" s="19">
        <v>0</v>
      </c>
      <c r="K89" s="19">
        <v>0</v>
      </c>
      <c r="L89" s="19">
        <f t="shared" si="10"/>
        <v>0</v>
      </c>
      <c r="M89" s="19">
        <v>0</v>
      </c>
      <c r="N89" s="19">
        <f t="shared" si="11"/>
        <v>0</v>
      </c>
      <c r="O89" s="5"/>
    </row>
    <row r="90" spans="1:15" s="3" customFormat="1" ht="12.75" hidden="1">
      <c r="A90" s="94" t="s">
        <v>169</v>
      </c>
      <c r="B90" s="41" t="s">
        <v>177</v>
      </c>
      <c r="C90" s="19"/>
      <c r="D90" s="19"/>
      <c r="E90" s="19"/>
      <c r="F90" s="21">
        <f t="shared" si="12"/>
        <v>0</v>
      </c>
      <c r="G90" s="19"/>
      <c r="H90" s="19">
        <f t="shared" si="13"/>
        <v>0</v>
      </c>
      <c r="I90" s="19">
        <v>0</v>
      </c>
      <c r="J90" s="19">
        <v>0</v>
      </c>
      <c r="K90" s="19">
        <v>0</v>
      </c>
      <c r="L90" s="19">
        <f t="shared" si="10"/>
        <v>0</v>
      </c>
      <c r="M90" s="19">
        <v>0</v>
      </c>
      <c r="N90" s="19">
        <f t="shared" si="11"/>
        <v>0</v>
      </c>
      <c r="O90" s="5"/>
    </row>
    <row r="91" spans="1:15" s="3" customFormat="1" ht="25.5" hidden="1">
      <c r="A91" s="94" t="s">
        <v>170</v>
      </c>
      <c r="B91" s="41" t="s">
        <v>178</v>
      </c>
      <c r="C91" s="19">
        <v>0</v>
      </c>
      <c r="D91" s="19"/>
      <c r="E91" s="19"/>
      <c r="F91" s="21">
        <f t="shared" si="12"/>
        <v>0</v>
      </c>
      <c r="G91" s="19"/>
      <c r="H91" s="19">
        <f t="shared" si="13"/>
        <v>0</v>
      </c>
      <c r="I91" s="19">
        <v>0</v>
      </c>
      <c r="J91" s="19">
        <v>0</v>
      </c>
      <c r="K91" s="19">
        <v>0</v>
      </c>
      <c r="L91" s="19">
        <f t="shared" si="10"/>
        <v>0</v>
      </c>
      <c r="M91" s="19">
        <v>0</v>
      </c>
      <c r="N91" s="19">
        <f t="shared" si="11"/>
        <v>0</v>
      </c>
      <c r="O91" s="5"/>
    </row>
    <row r="92" spans="1:15" s="3" customFormat="1" ht="12.75" hidden="1">
      <c r="A92" s="94" t="s">
        <v>171</v>
      </c>
      <c r="B92" s="41" t="s">
        <v>179</v>
      </c>
      <c r="C92" s="19">
        <f>'[3]PB_2008'!$C$489</f>
        <v>0</v>
      </c>
      <c r="D92" s="19"/>
      <c r="E92" s="19"/>
      <c r="F92" s="21">
        <f t="shared" si="12"/>
        <v>0</v>
      </c>
      <c r="G92" s="19"/>
      <c r="H92" s="19">
        <f t="shared" si="13"/>
        <v>0</v>
      </c>
      <c r="I92" s="19">
        <v>0</v>
      </c>
      <c r="J92" s="19">
        <v>0</v>
      </c>
      <c r="K92" s="19">
        <v>0</v>
      </c>
      <c r="L92" s="19">
        <f t="shared" si="10"/>
        <v>0</v>
      </c>
      <c r="M92" s="19">
        <v>0</v>
      </c>
      <c r="N92" s="19">
        <f t="shared" si="11"/>
        <v>0</v>
      </c>
      <c r="O92" s="5"/>
    </row>
    <row r="93" spans="1:15" s="3" customFormat="1" ht="38.25" hidden="1">
      <c r="A93" s="94" t="s">
        <v>172</v>
      </c>
      <c r="B93" s="41" t="s">
        <v>180</v>
      </c>
      <c r="C93" s="19"/>
      <c r="D93" s="19"/>
      <c r="E93" s="19"/>
      <c r="F93" s="21">
        <f t="shared" si="12"/>
        <v>0</v>
      </c>
      <c r="G93" s="19"/>
      <c r="H93" s="19">
        <f t="shared" si="13"/>
        <v>0</v>
      </c>
      <c r="I93" s="19">
        <v>0</v>
      </c>
      <c r="J93" s="19">
        <v>0</v>
      </c>
      <c r="K93" s="19">
        <v>0</v>
      </c>
      <c r="L93" s="19">
        <f t="shared" si="10"/>
        <v>0</v>
      </c>
      <c r="M93" s="19">
        <v>0</v>
      </c>
      <c r="N93" s="19">
        <f t="shared" si="11"/>
        <v>0</v>
      </c>
      <c r="O93" s="5"/>
    </row>
    <row r="94" spans="1:15" s="3" customFormat="1" ht="25.5" hidden="1">
      <c r="A94" s="94" t="s">
        <v>173</v>
      </c>
      <c r="B94" s="41" t="s">
        <v>181</v>
      </c>
      <c r="C94" s="19"/>
      <c r="D94" s="19"/>
      <c r="E94" s="19"/>
      <c r="F94" s="21">
        <f t="shared" si="12"/>
        <v>0</v>
      </c>
      <c r="G94" s="19"/>
      <c r="H94" s="19">
        <f t="shared" si="13"/>
        <v>0</v>
      </c>
      <c r="I94" s="19">
        <v>0</v>
      </c>
      <c r="J94" s="19">
        <v>0</v>
      </c>
      <c r="K94" s="19">
        <v>0</v>
      </c>
      <c r="L94" s="19">
        <f t="shared" si="10"/>
        <v>0</v>
      </c>
      <c r="M94" s="19">
        <v>0</v>
      </c>
      <c r="N94" s="19">
        <f t="shared" si="11"/>
        <v>0</v>
      </c>
      <c r="O94" s="5"/>
    </row>
    <row r="95" spans="1:16" s="3" customFormat="1" ht="13.5">
      <c r="A95" s="96" t="s">
        <v>258</v>
      </c>
      <c r="B95" s="43" t="s">
        <v>259</v>
      </c>
      <c r="C95" s="28">
        <f>'[8]PB_2010'!$C$504</f>
        <v>859636</v>
      </c>
      <c r="D95" s="28">
        <f>'[9]SB'!$C$504</f>
        <v>0</v>
      </c>
      <c r="E95" s="28">
        <f>E96+E97</f>
        <v>0</v>
      </c>
      <c r="F95" s="21">
        <f t="shared" si="12"/>
        <v>859636</v>
      </c>
      <c r="G95" s="28"/>
      <c r="H95" s="26">
        <f>SUM(F95:G95)</f>
        <v>859636</v>
      </c>
      <c r="I95" s="28">
        <f>I96+I97</f>
        <v>884385</v>
      </c>
      <c r="J95" s="28">
        <f>J96+J97</f>
        <v>0</v>
      </c>
      <c r="K95" s="28">
        <f>K96+K97</f>
        <v>0</v>
      </c>
      <c r="L95" s="28">
        <f t="shared" si="10"/>
        <v>884385</v>
      </c>
      <c r="M95" s="28">
        <v>0</v>
      </c>
      <c r="N95" s="28">
        <f t="shared" si="11"/>
        <v>884385</v>
      </c>
      <c r="O95" s="5">
        <f>N96+N97</f>
        <v>884385</v>
      </c>
      <c r="P95" s="55">
        <f>N95-O95</f>
        <v>0</v>
      </c>
    </row>
    <row r="96" spans="1:15" s="3" customFormat="1" ht="12.75">
      <c r="A96" s="97" t="s">
        <v>254</v>
      </c>
      <c r="B96" s="41" t="s">
        <v>182</v>
      </c>
      <c r="C96" s="19">
        <f>'[8]PB_2010'!$C$505</f>
        <v>845083</v>
      </c>
      <c r="D96" s="19">
        <f>'[9]SB'!$C$505</f>
        <v>0</v>
      </c>
      <c r="E96" s="19"/>
      <c r="F96" s="19">
        <f t="shared" si="12"/>
        <v>845083</v>
      </c>
      <c r="G96" s="19"/>
      <c r="H96" s="19">
        <f>F96+G96</f>
        <v>845083</v>
      </c>
      <c r="I96" s="19">
        <f>'[8]PB_2010'!$D$505</f>
        <v>870762</v>
      </c>
      <c r="J96" s="19">
        <f>'[9]SB'!$D$505</f>
        <v>0</v>
      </c>
      <c r="K96" s="19">
        <v>0</v>
      </c>
      <c r="L96" s="19">
        <f t="shared" si="10"/>
        <v>870762</v>
      </c>
      <c r="M96" s="19">
        <v>0</v>
      </c>
      <c r="N96" s="19">
        <f t="shared" si="11"/>
        <v>870762</v>
      </c>
      <c r="O96" s="5"/>
    </row>
    <row r="97" spans="1:15" s="3" customFormat="1" ht="12.75">
      <c r="A97" s="97" t="s">
        <v>255</v>
      </c>
      <c r="B97" s="41" t="s">
        <v>352</v>
      </c>
      <c r="C97" s="49">
        <f>'[8]PB_2010'!$C$527</f>
        <v>12585</v>
      </c>
      <c r="D97" s="21">
        <v>0</v>
      </c>
      <c r="E97" s="21"/>
      <c r="F97" s="19">
        <f t="shared" si="12"/>
        <v>12585</v>
      </c>
      <c r="G97" s="21"/>
      <c r="H97" s="19">
        <f>F97+G97</f>
        <v>12585</v>
      </c>
      <c r="I97" s="49">
        <f>'[8]PB_2010'!$D$527</f>
        <v>13623</v>
      </c>
      <c r="J97" s="49">
        <f>0</f>
        <v>0</v>
      </c>
      <c r="K97" s="49">
        <v>0</v>
      </c>
      <c r="L97" s="19">
        <f t="shared" si="10"/>
        <v>13623</v>
      </c>
      <c r="M97" s="19">
        <v>0</v>
      </c>
      <c r="N97" s="19">
        <f t="shared" si="11"/>
        <v>13623</v>
      </c>
      <c r="O97" s="5"/>
    </row>
    <row r="98" spans="1:16" s="3" customFormat="1" ht="12.75">
      <c r="A98" s="95" t="s">
        <v>216</v>
      </c>
      <c r="B98" s="65" t="s">
        <v>217</v>
      </c>
      <c r="C98" s="35">
        <f>'[8]PB_2010'!$C$530</f>
        <v>505517729</v>
      </c>
      <c r="D98" s="35">
        <f>'[9]SB'!$C$532</f>
        <v>20056309</v>
      </c>
      <c r="E98" s="35">
        <f>E99+E110</f>
        <v>0</v>
      </c>
      <c r="F98" s="21">
        <f t="shared" si="12"/>
        <v>525574038</v>
      </c>
      <c r="G98" s="35">
        <f>G99+G110</f>
        <v>-18969879</v>
      </c>
      <c r="H98" s="35">
        <f>SUM(F98:G98)</f>
        <v>506604159</v>
      </c>
      <c r="I98" s="35">
        <f>I99+I110</f>
        <v>522519458</v>
      </c>
      <c r="J98" s="35">
        <f>J99+J110</f>
        <v>20329751</v>
      </c>
      <c r="K98" s="35">
        <f>K99+K110</f>
        <v>1412</v>
      </c>
      <c r="L98" s="35">
        <f t="shared" si="10"/>
        <v>542850621</v>
      </c>
      <c r="M98" s="35">
        <f>M99+M110</f>
        <v>-72239908</v>
      </c>
      <c r="N98" s="35">
        <f t="shared" si="11"/>
        <v>470610713</v>
      </c>
      <c r="O98" s="5">
        <f>O99+O110</f>
        <v>470610713</v>
      </c>
      <c r="P98" s="55">
        <f>N98-O98</f>
        <v>0</v>
      </c>
    </row>
    <row r="99" spans="1:16" s="3" customFormat="1" ht="13.5">
      <c r="A99" s="98" t="s">
        <v>26</v>
      </c>
      <c r="B99" s="42" t="s">
        <v>39</v>
      </c>
      <c r="C99" s="28">
        <f>'[8]PB_2010'!$C$531</f>
        <v>486805944</v>
      </c>
      <c r="D99" s="28">
        <f>'[9]SB'!$C$533</f>
        <v>19275640</v>
      </c>
      <c r="E99" s="27"/>
      <c r="F99" s="21">
        <f t="shared" si="12"/>
        <v>506081584</v>
      </c>
      <c r="G99" s="28">
        <f>G100+G101+G102+G103+G104+G105+G107+G108+G109</f>
        <v>-9628036</v>
      </c>
      <c r="H99" s="26">
        <f>SUM(F99:G99)</f>
        <v>496453548</v>
      </c>
      <c r="I99" s="28">
        <f>I100+I101+I102+I103+I104+I105+I107+I108+I109</f>
        <v>508484780</v>
      </c>
      <c r="J99" s="28">
        <f>SUM(J100:J109)</f>
        <v>19819412</v>
      </c>
      <c r="K99" s="28">
        <f>SUM(K100:K109)</f>
        <v>0</v>
      </c>
      <c r="L99" s="28">
        <f t="shared" si="10"/>
        <v>528304192</v>
      </c>
      <c r="M99" s="28">
        <f>M100+M101+M102+M103+M104+M105+M107+M108+M109</f>
        <v>-57706899</v>
      </c>
      <c r="N99" s="28">
        <f t="shared" si="11"/>
        <v>470597293</v>
      </c>
      <c r="O99" s="5">
        <f>N100+N101+N102+N103+N104+N105+N107+N108+N109</f>
        <v>470597293</v>
      </c>
      <c r="P99" s="55">
        <f>N99-O99</f>
        <v>0</v>
      </c>
    </row>
    <row r="100" spans="1:15" s="3" customFormat="1" ht="12.75" hidden="1">
      <c r="A100" s="94" t="s">
        <v>140</v>
      </c>
      <c r="B100" s="40" t="s">
        <v>149</v>
      </c>
      <c r="C100" s="19">
        <f>'[2]PB_2007'!$C$504</f>
        <v>0</v>
      </c>
      <c r="D100" s="19"/>
      <c r="E100" s="20"/>
      <c r="F100" s="21">
        <f t="shared" si="12"/>
        <v>0</v>
      </c>
      <c r="G100" s="19"/>
      <c r="H100" s="18" t="s">
        <v>15</v>
      </c>
      <c r="I100" s="19">
        <v>0</v>
      </c>
      <c r="J100" s="19">
        <v>0</v>
      </c>
      <c r="K100" s="20">
        <v>0</v>
      </c>
      <c r="L100" s="19">
        <f t="shared" si="10"/>
        <v>0</v>
      </c>
      <c r="M100" s="19">
        <v>0</v>
      </c>
      <c r="N100" s="19">
        <f t="shared" si="11"/>
        <v>0</v>
      </c>
      <c r="O100" s="5"/>
    </row>
    <row r="101" spans="1:15" s="3" customFormat="1" ht="25.5" hidden="1">
      <c r="A101" s="94" t="s">
        <v>141</v>
      </c>
      <c r="B101" s="40" t="s">
        <v>150</v>
      </c>
      <c r="C101" s="19">
        <f>0</f>
        <v>0</v>
      </c>
      <c r="D101" s="19">
        <v>0</v>
      </c>
      <c r="E101" s="20"/>
      <c r="F101" s="21">
        <f t="shared" si="12"/>
        <v>0</v>
      </c>
      <c r="G101" s="19"/>
      <c r="H101" s="19">
        <f>F101+G101</f>
        <v>0</v>
      </c>
      <c r="I101" s="19">
        <v>0</v>
      </c>
      <c r="J101" s="19">
        <v>0</v>
      </c>
      <c r="K101" s="20">
        <v>0</v>
      </c>
      <c r="L101" s="19">
        <f t="shared" si="10"/>
        <v>0</v>
      </c>
      <c r="M101" s="19">
        <v>0</v>
      </c>
      <c r="N101" s="19">
        <f t="shared" si="11"/>
        <v>0</v>
      </c>
      <c r="O101" s="5"/>
    </row>
    <row r="102" spans="1:15" s="3" customFormat="1" ht="25.5" hidden="1">
      <c r="A102" s="94" t="s">
        <v>142</v>
      </c>
      <c r="B102" s="40" t="s">
        <v>151</v>
      </c>
      <c r="C102" s="19"/>
      <c r="D102" s="19"/>
      <c r="E102" s="20"/>
      <c r="F102" s="21">
        <f t="shared" si="12"/>
        <v>0</v>
      </c>
      <c r="G102" s="19"/>
      <c r="H102" s="18" t="s">
        <v>15</v>
      </c>
      <c r="I102" s="19">
        <v>0</v>
      </c>
      <c r="J102" s="19">
        <v>0</v>
      </c>
      <c r="K102" s="20">
        <v>0</v>
      </c>
      <c r="L102" s="19">
        <f t="shared" si="10"/>
        <v>0</v>
      </c>
      <c r="M102" s="19">
        <v>0</v>
      </c>
      <c r="N102" s="19">
        <f t="shared" si="11"/>
        <v>0</v>
      </c>
      <c r="O102" s="5"/>
    </row>
    <row r="103" spans="1:15" s="3" customFormat="1" ht="12.75" hidden="1">
      <c r="A103" s="94" t="s">
        <v>143</v>
      </c>
      <c r="B103" s="40" t="s">
        <v>152</v>
      </c>
      <c r="C103" s="19"/>
      <c r="D103" s="19"/>
      <c r="E103" s="20"/>
      <c r="F103" s="21">
        <f t="shared" si="12"/>
        <v>0</v>
      </c>
      <c r="G103" s="19"/>
      <c r="H103" s="18" t="s">
        <v>15</v>
      </c>
      <c r="I103" s="19">
        <v>0</v>
      </c>
      <c r="J103" s="19">
        <v>0</v>
      </c>
      <c r="K103" s="20">
        <v>0</v>
      </c>
      <c r="L103" s="19">
        <f t="shared" si="10"/>
        <v>0</v>
      </c>
      <c r="M103" s="19">
        <v>0</v>
      </c>
      <c r="N103" s="19">
        <f t="shared" si="11"/>
        <v>0</v>
      </c>
      <c r="O103" s="5"/>
    </row>
    <row r="104" spans="1:15" s="3" customFormat="1" ht="12.75" hidden="1">
      <c r="A104" s="94" t="s">
        <v>144</v>
      </c>
      <c r="B104" s="40" t="s">
        <v>153</v>
      </c>
      <c r="C104" s="19"/>
      <c r="D104" s="19"/>
      <c r="E104" s="20"/>
      <c r="F104" s="21">
        <f t="shared" si="12"/>
        <v>0</v>
      </c>
      <c r="G104" s="19"/>
      <c r="H104" s="18" t="s">
        <v>15</v>
      </c>
      <c r="I104" s="19">
        <v>0</v>
      </c>
      <c r="J104" s="19">
        <v>0</v>
      </c>
      <c r="K104" s="20">
        <v>0</v>
      </c>
      <c r="L104" s="19">
        <f t="shared" si="10"/>
        <v>0</v>
      </c>
      <c r="M104" s="19">
        <v>0</v>
      </c>
      <c r="N104" s="19">
        <f t="shared" si="11"/>
        <v>0</v>
      </c>
      <c r="O104" s="5"/>
    </row>
    <row r="105" spans="1:15" s="3" customFormat="1" ht="25.5" customHeight="1">
      <c r="A105" s="94" t="s">
        <v>145</v>
      </c>
      <c r="B105" s="40" t="s">
        <v>309</v>
      </c>
      <c r="C105" s="19">
        <f>'[8]PB_2010'!$C$577</f>
        <v>325024495</v>
      </c>
      <c r="D105" s="19">
        <f>'[9]SB'!$C$584</f>
        <v>689277</v>
      </c>
      <c r="E105" s="20"/>
      <c r="F105" s="19">
        <f t="shared" si="12"/>
        <v>325713772</v>
      </c>
      <c r="G105" s="19">
        <f>G106</f>
        <v>-9628036</v>
      </c>
      <c r="H105" s="18">
        <f>SUM(F105:G105)</f>
        <v>316085736</v>
      </c>
      <c r="I105" s="19">
        <f>'[8]PB_2010'!$D$577</f>
        <v>336232686</v>
      </c>
      <c r="J105" s="19">
        <f>'[9]SB'!$D$584</f>
        <v>849081</v>
      </c>
      <c r="K105" s="20">
        <v>0</v>
      </c>
      <c r="L105" s="19">
        <f t="shared" si="10"/>
        <v>337081767</v>
      </c>
      <c r="M105" s="19">
        <f>M106</f>
        <v>-57706899</v>
      </c>
      <c r="N105" s="19">
        <f t="shared" si="11"/>
        <v>279374868</v>
      </c>
      <c r="O105" s="5"/>
    </row>
    <row r="106" spans="1:15" s="205" customFormat="1" ht="12.75">
      <c r="A106" s="199"/>
      <c r="B106" s="200" t="s">
        <v>264</v>
      </c>
      <c r="C106" s="201">
        <f>'savst.kopā'!B9</f>
        <v>9628036</v>
      </c>
      <c r="D106" s="201"/>
      <c r="E106" s="202"/>
      <c r="F106" s="203">
        <f t="shared" si="12"/>
        <v>9628036</v>
      </c>
      <c r="G106" s="201">
        <f>-F106</f>
        <v>-9628036</v>
      </c>
      <c r="H106" s="201">
        <f>F106+G106</f>
        <v>0</v>
      </c>
      <c r="I106" s="201">
        <f>'savst.kopā'!C9</f>
        <v>57706899</v>
      </c>
      <c r="J106" s="201">
        <v>0</v>
      </c>
      <c r="K106" s="202">
        <v>0</v>
      </c>
      <c r="L106" s="201">
        <f>SUM(I106:K106)</f>
        <v>57706899</v>
      </c>
      <c r="M106" s="201">
        <f>-L106</f>
        <v>-57706899</v>
      </c>
      <c r="N106" s="201">
        <f t="shared" si="11"/>
        <v>0</v>
      </c>
      <c r="O106" s="204"/>
    </row>
    <row r="107" spans="1:15" s="3" customFormat="1" ht="25.5">
      <c r="A107" s="94" t="s">
        <v>146</v>
      </c>
      <c r="B107" s="40" t="s">
        <v>310</v>
      </c>
      <c r="C107" s="19">
        <f>'[8]PB_2010'!$C$583</f>
        <v>3649838</v>
      </c>
      <c r="D107" s="19">
        <f>'[9]SB'!$C$613</f>
        <v>75597</v>
      </c>
      <c r="E107" s="20"/>
      <c r="F107" s="19">
        <f t="shared" si="12"/>
        <v>3725435</v>
      </c>
      <c r="G107" s="19"/>
      <c r="H107" s="19">
        <f>F107+G107</f>
        <v>3725435</v>
      </c>
      <c r="I107" s="19">
        <f>'[8]PB_2010'!$D$583</f>
        <v>6699007</v>
      </c>
      <c r="J107" s="19">
        <f>'[9]SB'!$D$613</f>
        <v>117946</v>
      </c>
      <c r="K107" s="20">
        <v>0</v>
      </c>
      <c r="L107" s="19">
        <f>I107+J107+K107</f>
        <v>6816953</v>
      </c>
      <c r="M107" s="19">
        <v>0</v>
      </c>
      <c r="N107" s="19">
        <f t="shared" si="11"/>
        <v>6816953</v>
      </c>
      <c r="O107" s="5"/>
    </row>
    <row r="108" spans="1:15" s="3" customFormat="1" ht="25.5">
      <c r="A108" s="94" t="s">
        <v>147</v>
      </c>
      <c r="B108" s="40" t="s">
        <v>311</v>
      </c>
      <c r="C108" s="19">
        <f>'[8]PB_2010'!$C$587</f>
        <v>118967933</v>
      </c>
      <c r="D108" s="19">
        <f>'[9]SB'!$C$618</f>
        <v>1775657</v>
      </c>
      <c r="E108" s="20"/>
      <c r="F108" s="19">
        <f t="shared" si="12"/>
        <v>120743590</v>
      </c>
      <c r="G108" s="19"/>
      <c r="H108" s="19">
        <f>F108+G108</f>
        <v>120743590</v>
      </c>
      <c r="I108" s="19">
        <f>'[8]PB_2010'!$D$587</f>
        <v>156752942</v>
      </c>
      <c r="J108" s="19">
        <f>'[9]SB'!$D$618</f>
        <v>2159872</v>
      </c>
      <c r="K108" s="20">
        <v>0</v>
      </c>
      <c r="L108" s="19">
        <f>I108+J108+K108</f>
        <v>158912814</v>
      </c>
      <c r="M108" s="19">
        <v>0</v>
      </c>
      <c r="N108" s="19">
        <f t="shared" si="11"/>
        <v>158912814</v>
      </c>
      <c r="O108" s="5"/>
    </row>
    <row r="109" spans="1:15" s="3" customFormat="1" ht="25.5" customHeight="1">
      <c r="A109" s="94" t="s">
        <v>148</v>
      </c>
      <c r="B109" s="40" t="s">
        <v>312</v>
      </c>
      <c r="C109" s="19">
        <f>'[8]PB_2010'!$C$594</f>
        <v>8563518</v>
      </c>
      <c r="D109" s="19">
        <f>'[9]SB'!$C$625</f>
        <v>15612661</v>
      </c>
      <c r="E109" s="20"/>
      <c r="F109" s="19">
        <f t="shared" si="12"/>
        <v>24176179</v>
      </c>
      <c r="G109" s="19"/>
      <c r="H109" s="19">
        <f>F109+G109</f>
        <v>24176179</v>
      </c>
      <c r="I109" s="19">
        <f>'[8]PB_2010'!$D$594</f>
        <v>8800145</v>
      </c>
      <c r="J109" s="19">
        <f>'[9]SB'!$D$625</f>
        <v>16692513</v>
      </c>
      <c r="K109" s="20">
        <v>0</v>
      </c>
      <c r="L109" s="19">
        <f>I109+J109+K109</f>
        <v>25492658</v>
      </c>
      <c r="M109" s="19">
        <v>0</v>
      </c>
      <c r="N109" s="19">
        <f t="shared" si="11"/>
        <v>25492658</v>
      </c>
      <c r="O109" s="5"/>
    </row>
    <row r="110" spans="1:16" s="3" customFormat="1" ht="13.5">
      <c r="A110" s="98" t="s">
        <v>40</v>
      </c>
      <c r="B110" s="42" t="s">
        <v>41</v>
      </c>
      <c r="C110" s="28">
        <f>'[8]PB_2010'!$C$598</f>
        <v>16308314</v>
      </c>
      <c r="D110" s="28">
        <f>'[9]SB'!$C$630</f>
        <v>663117</v>
      </c>
      <c r="E110" s="27"/>
      <c r="F110" s="21">
        <f t="shared" si="12"/>
        <v>16971431</v>
      </c>
      <c r="G110" s="28">
        <f>G111+G113+G115+G117+G119+G120</f>
        <v>-9341843</v>
      </c>
      <c r="H110" s="26">
        <f>SUM(F110:G110)</f>
        <v>7629588</v>
      </c>
      <c r="I110" s="28">
        <f>I111+I113+I115+I117</f>
        <v>14034678</v>
      </c>
      <c r="J110" s="28">
        <f>J111+J113+J115+J117+J120</f>
        <v>510339</v>
      </c>
      <c r="K110" s="28">
        <f>K111+K113+K115+K117</f>
        <v>1412</v>
      </c>
      <c r="L110" s="28">
        <f>L111+L113+L115+L117+L120</f>
        <v>14546429</v>
      </c>
      <c r="M110" s="28">
        <f>M111+M113+M115+M117</f>
        <v>-14533009</v>
      </c>
      <c r="N110" s="28">
        <f t="shared" si="11"/>
        <v>13420</v>
      </c>
      <c r="O110" s="5">
        <f>N111+N113+N115+N117+N119+N120</f>
        <v>13420</v>
      </c>
      <c r="P110" s="55">
        <f>N110-O110</f>
        <v>0</v>
      </c>
    </row>
    <row r="111" spans="1:15" s="3" customFormat="1" ht="12.75">
      <c r="A111" s="94" t="s">
        <v>154</v>
      </c>
      <c r="B111" s="40" t="s">
        <v>160</v>
      </c>
      <c r="C111" s="19">
        <f>'[8]PB_2010'!$C$599</f>
        <v>383989</v>
      </c>
      <c r="D111" s="19">
        <f>'[9]SB'!$C$631</f>
        <v>440483</v>
      </c>
      <c r="E111" s="20"/>
      <c r="F111" s="19">
        <f t="shared" si="12"/>
        <v>824472</v>
      </c>
      <c r="G111" s="19">
        <f>G112</f>
        <v>-222427</v>
      </c>
      <c r="H111" s="19">
        <f aca="true" t="shared" si="14" ref="H111:H120">F111+G111</f>
        <v>602045</v>
      </c>
      <c r="I111" s="19">
        <f>'[8]PB_2010'!$D$599</f>
        <v>411760</v>
      </c>
      <c r="J111" s="19">
        <f>'[9]SB'!$D$631</f>
        <v>494108</v>
      </c>
      <c r="K111" s="20">
        <v>0</v>
      </c>
      <c r="L111" s="19">
        <f>I111+J111+K111</f>
        <v>905868</v>
      </c>
      <c r="M111" s="19">
        <f>M112</f>
        <v>-905856</v>
      </c>
      <c r="N111" s="19">
        <f t="shared" si="11"/>
        <v>12</v>
      </c>
      <c r="O111" s="5"/>
    </row>
    <row r="112" spans="1:15" s="191" customFormat="1" ht="12.75">
      <c r="A112" s="193"/>
      <c r="B112" s="187" t="s">
        <v>265</v>
      </c>
      <c r="C112" s="190">
        <f>D195+D207+D209</f>
        <v>159949</v>
      </c>
      <c r="D112" s="190">
        <f>C195+C207</f>
        <v>62478</v>
      </c>
      <c r="E112" s="194"/>
      <c r="F112" s="189">
        <f t="shared" si="12"/>
        <v>222427</v>
      </c>
      <c r="G112" s="190">
        <f>-F112</f>
        <v>-222427</v>
      </c>
      <c r="H112" s="190">
        <f t="shared" si="14"/>
        <v>0</v>
      </c>
      <c r="I112" s="190">
        <f>starp_kopā!C19</f>
        <v>411760</v>
      </c>
      <c r="J112" s="190">
        <f>I195+I207</f>
        <v>494096</v>
      </c>
      <c r="K112" s="194">
        <v>0</v>
      </c>
      <c r="L112" s="190">
        <f>SUM(I112:K112)</f>
        <v>905856</v>
      </c>
      <c r="M112" s="190">
        <f>-L112</f>
        <v>-905856</v>
      </c>
      <c r="N112" s="190">
        <v>0</v>
      </c>
      <c r="O112" s="195"/>
    </row>
    <row r="113" spans="1:15" s="3" customFormat="1" ht="12.75">
      <c r="A113" s="94" t="s">
        <v>155</v>
      </c>
      <c r="B113" s="40" t="s">
        <v>161</v>
      </c>
      <c r="C113" s="19">
        <f>'[8]PB_2010'!$C$606</f>
        <v>14861876</v>
      </c>
      <c r="D113" s="19">
        <f>'[9]SB'!$C$638</f>
        <v>17449</v>
      </c>
      <c r="E113" s="20"/>
      <c r="F113" s="19">
        <f t="shared" si="12"/>
        <v>14879325</v>
      </c>
      <c r="G113" s="19">
        <f>G114</f>
        <v>-9098416</v>
      </c>
      <c r="H113" s="19">
        <f t="shared" si="14"/>
        <v>5780909</v>
      </c>
      <c r="I113" s="19">
        <f>'[8]PB_2010'!$D$606</f>
        <v>13601918</v>
      </c>
      <c r="J113" s="19">
        <f>'[9]SB'!$D$638</f>
        <v>16231</v>
      </c>
      <c r="K113" s="19">
        <f>'[10]2_Zied 2010'!$D$608</f>
        <v>1412</v>
      </c>
      <c r="L113" s="19">
        <f>I113+J113+K113</f>
        <v>13619561</v>
      </c>
      <c r="M113" s="19">
        <f>M114</f>
        <v>-13606153</v>
      </c>
      <c r="N113" s="19">
        <f>L113+M113</f>
        <v>13408</v>
      </c>
      <c r="O113" s="5"/>
    </row>
    <row r="114" spans="1:256" s="191" customFormat="1" ht="12.75">
      <c r="A114" s="193"/>
      <c r="B114" s="187" t="s">
        <v>264</v>
      </c>
      <c r="C114" s="190">
        <f>'savst.kopā'!J17</f>
        <v>9097366</v>
      </c>
      <c r="D114" s="190">
        <f>'savst.kopā'!L17</f>
        <v>1050</v>
      </c>
      <c r="E114" s="194"/>
      <c r="F114" s="189">
        <f t="shared" si="12"/>
        <v>9098416</v>
      </c>
      <c r="G114" s="190">
        <f>-F114</f>
        <v>-9098416</v>
      </c>
      <c r="H114" s="190">
        <f t="shared" si="14"/>
        <v>0</v>
      </c>
      <c r="I114" s="190">
        <f>'savst.kopā'!C17</f>
        <v>13601918</v>
      </c>
      <c r="J114" s="190">
        <f>'savst.kopā'!M17</f>
        <v>2823</v>
      </c>
      <c r="K114" s="190">
        <f>'savst.kopā'!G17</f>
        <v>1412</v>
      </c>
      <c r="L114" s="190">
        <f>SUM(I114:K114)</f>
        <v>13606153</v>
      </c>
      <c r="M114" s="190">
        <f>-L114</f>
        <v>-13606153</v>
      </c>
      <c r="N114" s="190">
        <v>0</v>
      </c>
      <c r="O114" s="196"/>
      <c r="P114" s="194"/>
      <c r="Q114" s="190"/>
      <c r="R114" s="190"/>
      <c r="S114" s="194"/>
      <c r="T114" s="190"/>
      <c r="U114" s="190"/>
      <c r="V114" s="190"/>
      <c r="W114" s="190"/>
      <c r="X114" s="190"/>
      <c r="Y114" s="194"/>
      <c r="Z114" s="190"/>
      <c r="AA114" s="190"/>
      <c r="AB114" s="197"/>
      <c r="AC114" s="198"/>
      <c r="AD114" s="194"/>
      <c r="AE114" s="190"/>
      <c r="AF114" s="190"/>
      <c r="AG114" s="194"/>
      <c r="AH114" s="190"/>
      <c r="AI114" s="190"/>
      <c r="AJ114" s="190"/>
      <c r="AK114" s="190"/>
      <c r="AL114" s="190"/>
      <c r="AM114" s="194"/>
      <c r="AN114" s="190"/>
      <c r="AO114" s="190"/>
      <c r="AP114" s="197"/>
      <c r="AQ114" s="198"/>
      <c r="AR114" s="194"/>
      <c r="AS114" s="190"/>
      <c r="AT114" s="190"/>
      <c r="AU114" s="194"/>
      <c r="AV114" s="190"/>
      <c r="AW114" s="190"/>
      <c r="AX114" s="190"/>
      <c r="AY114" s="190"/>
      <c r="AZ114" s="190"/>
      <c r="BA114" s="194"/>
      <c r="BB114" s="190"/>
      <c r="BC114" s="190"/>
      <c r="BD114" s="197"/>
      <c r="BE114" s="198"/>
      <c r="BF114" s="194"/>
      <c r="BG114" s="190"/>
      <c r="BH114" s="190"/>
      <c r="BI114" s="194"/>
      <c r="BJ114" s="190"/>
      <c r="BK114" s="190"/>
      <c r="BL114" s="190"/>
      <c r="BM114" s="190"/>
      <c r="BN114" s="190"/>
      <c r="BO114" s="194"/>
      <c r="BP114" s="190"/>
      <c r="BQ114" s="190"/>
      <c r="BR114" s="197"/>
      <c r="BS114" s="198"/>
      <c r="BT114" s="194"/>
      <c r="BU114" s="190"/>
      <c r="BV114" s="190"/>
      <c r="BW114" s="194"/>
      <c r="BX114" s="190"/>
      <c r="BY114" s="190"/>
      <c r="BZ114" s="190"/>
      <c r="CA114" s="190"/>
      <c r="CB114" s="190"/>
      <c r="CC114" s="194"/>
      <c r="CD114" s="190"/>
      <c r="CE114" s="190"/>
      <c r="CF114" s="197"/>
      <c r="CG114" s="198"/>
      <c r="CH114" s="194"/>
      <c r="CI114" s="190"/>
      <c r="CJ114" s="190"/>
      <c r="CK114" s="194"/>
      <c r="CL114" s="190"/>
      <c r="CM114" s="190"/>
      <c r="CN114" s="190"/>
      <c r="CO114" s="190"/>
      <c r="CP114" s="190"/>
      <c r="CQ114" s="194"/>
      <c r="CR114" s="190"/>
      <c r="CS114" s="190"/>
      <c r="CT114" s="197"/>
      <c r="CU114" s="198"/>
      <c r="CV114" s="194"/>
      <c r="CW114" s="190"/>
      <c r="CX114" s="190"/>
      <c r="CY114" s="194"/>
      <c r="CZ114" s="190"/>
      <c r="DA114" s="190"/>
      <c r="DB114" s="190"/>
      <c r="DC114" s="190"/>
      <c r="DD114" s="190"/>
      <c r="DE114" s="194"/>
      <c r="DF114" s="190"/>
      <c r="DG114" s="190"/>
      <c r="DH114" s="197"/>
      <c r="DI114" s="198"/>
      <c r="DJ114" s="194"/>
      <c r="DK114" s="190"/>
      <c r="DL114" s="190"/>
      <c r="DM114" s="194"/>
      <c r="DN114" s="190"/>
      <c r="DO114" s="190"/>
      <c r="DP114" s="190"/>
      <c r="DQ114" s="190"/>
      <c r="DR114" s="190"/>
      <c r="DS114" s="194"/>
      <c r="DT114" s="190"/>
      <c r="DU114" s="190"/>
      <c r="DV114" s="197"/>
      <c r="DW114" s="198"/>
      <c r="DX114" s="194"/>
      <c r="DY114" s="190"/>
      <c r="DZ114" s="190"/>
      <c r="EA114" s="194"/>
      <c r="EB114" s="190"/>
      <c r="EC114" s="190"/>
      <c r="ED114" s="190"/>
      <c r="EE114" s="190"/>
      <c r="EF114" s="190"/>
      <c r="EG114" s="194"/>
      <c r="EH114" s="190"/>
      <c r="EI114" s="190"/>
      <c r="EJ114" s="197"/>
      <c r="EK114" s="198"/>
      <c r="EL114" s="194"/>
      <c r="EM114" s="190"/>
      <c r="EN114" s="190"/>
      <c r="EO114" s="194"/>
      <c r="EP114" s="190"/>
      <c r="EQ114" s="190"/>
      <c r="ER114" s="190"/>
      <c r="ES114" s="190"/>
      <c r="ET114" s="190"/>
      <c r="EU114" s="194"/>
      <c r="EV114" s="190"/>
      <c r="EW114" s="190"/>
      <c r="EX114" s="197"/>
      <c r="EY114" s="198"/>
      <c r="EZ114" s="194"/>
      <c r="FA114" s="190"/>
      <c r="FB114" s="190"/>
      <c r="FC114" s="194"/>
      <c r="FD114" s="190"/>
      <c r="FE114" s="190"/>
      <c r="FF114" s="190"/>
      <c r="FG114" s="190"/>
      <c r="FH114" s="190"/>
      <c r="FI114" s="194"/>
      <c r="FJ114" s="190"/>
      <c r="FK114" s="190"/>
      <c r="FL114" s="197"/>
      <c r="FM114" s="198"/>
      <c r="FN114" s="194"/>
      <c r="FO114" s="190"/>
      <c r="FP114" s="190"/>
      <c r="FQ114" s="194"/>
      <c r="FR114" s="190"/>
      <c r="FS114" s="190"/>
      <c r="FT114" s="190"/>
      <c r="FU114" s="190"/>
      <c r="FV114" s="190"/>
      <c r="FW114" s="194"/>
      <c r="FX114" s="190"/>
      <c r="FY114" s="190"/>
      <c r="FZ114" s="197"/>
      <c r="GA114" s="198"/>
      <c r="GB114" s="194"/>
      <c r="GC114" s="190"/>
      <c r="GD114" s="190"/>
      <c r="GE114" s="194"/>
      <c r="GF114" s="190"/>
      <c r="GG114" s="190"/>
      <c r="GH114" s="190"/>
      <c r="GI114" s="190"/>
      <c r="GJ114" s="190"/>
      <c r="GK114" s="194"/>
      <c r="GL114" s="190"/>
      <c r="GM114" s="190"/>
      <c r="GN114" s="197"/>
      <c r="GO114" s="198"/>
      <c r="GP114" s="194"/>
      <c r="GQ114" s="190"/>
      <c r="GR114" s="190"/>
      <c r="GS114" s="194"/>
      <c r="GT114" s="190"/>
      <c r="GU114" s="190"/>
      <c r="GV114" s="190"/>
      <c r="GW114" s="190"/>
      <c r="GX114" s="190"/>
      <c r="GY114" s="194"/>
      <c r="GZ114" s="190"/>
      <c r="HA114" s="190"/>
      <c r="HB114" s="197"/>
      <c r="HC114" s="198"/>
      <c r="HD114" s="194"/>
      <c r="HE114" s="190"/>
      <c r="HF114" s="190"/>
      <c r="HG114" s="194"/>
      <c r="HH114" s="190"/>
      <c r="HI114" s="190"/>
      <c r="HJ114" s="190"/>
      <c r="HK114" s="190"/>
      <c r="HL114" s="190"/>
      <c r="HM114" s="194"/>
      <c r="HN114" s="190"/>
      <c r="HO114" s="190"/>
      <c r="HP114" s="197"/>
      <c r="HQ114" s="198"/>
      <c r="HR114" s="194"/>
      <c r="HS114" s="190"/>
      <c r="HT114" s="190"/>
      <c r="HU114" s="194"/>
      <c r="HV114" s="190"/>
      <c r="HW114" s="190"/>
      <c r="HX114" s="190"/>
      <c r="HY114" s="190"/>
      <c r="HZ114" s="190"/>
      <c r="IA114" s="194"/>
      <c r="IB114" s="190"/>
      <c r="IC114" s="190"/>
      <c r="ID114" s="197"/>
      <c r="IE114" s="198"/>
      <c r="IF114" s="194"/>
      <c r="IG114" s="190"/>
      <c r="IH114" s="190"/>
      <c r="II114" s="194"/>
      <c r="IJ114" s="190"/>
      <c r="IK114" s="190"/>
      <c r="IL114" s="190"/>
      <c r="IM114" s="190"/>
      <c r="IN114" s="190"/>
      <c r="IO114" s="194"/>
      <c r="IP114" s="190"/>
      <c r="IQ114" s="190"/>
      <c r="IR114" s="197"/>
      <c r="IS114" s="198"/>
      <c r="IT114" s="194"/>
      <c r="IU114" s="190"/>
      <c r="IV114" s="190"/>
    </row>
    <row r="115" spans="1:15" s="3" customFormat="1" ht="12.75">
      <c r="A115" s="94" t="s">
        <v>156</v>
      </c>
      <c r="B115" s="40" t="s">
        <v>162</v>
      </c>
      <c r="C115" s="19">
        <f>'[8]PB_2010'!$C$612</f>
        <v>0</v>
      </c>
      <c r="D115" s="19">
        <f>'[9]SB'!$C$644</f>
        <v>0</v>
      </c>
      <c r="E115" s="20"/>
      <c r="F115" s="19">
        <f t="shared" si="12"/>
        <v>0</v>
      </c>
      <c r="G115" s="19">
        <f>G116</f>
        <v>0</v>
      </c>
      <c r="H115" s="19">
        <f t="shared" si="14"/>
        <v>0</v>
      </c>
      <c r="I115" s="19">
        <f>'[8]PB_2010'!$D$612</f>
        <v>0</v>
      </c>
      <c r="J115" s="19">
        <f>'[9]SB'!$D$644</f>
        <v>0</v>
      </c>
      <c r="K115" s="20">
        <v>0</v>
      </c>
      <c r="L115" s="19">
        <f>I115+J115+K115</f>
        <v>0</v>
      </c>
      <c r="M115" s="19">
        <f>M116</f>
        <v>0</v>
      </c>
      <c r="N115" s="19">
        <f>L115+M115</f>
        <v>0</v>
      </c>
      <c r="O115" s="5"/>
    </row>
    <row r="116" spans="1:256" s="75" customFormat="1" ht="12.75" hidden="1">
      <c r="A116" s="101"/>
      <c r="B116" s="46" t="s">
        <v>264</v>
      </c>
      <c r="C116" s="24">
        <v>0</v>
      </c>
      <c r="D116" s="24">
        <v>0</v>
      </c>
      <c r="E116" s="71"/>
      <c r="F116" s="19">
        <f t="shared" si="12"/>
        <v>0</v>
      </c>
      <c r="G116" s="24">
        <f>-F116</f>
        <v>0</v>
      </c>
      <c r="H116" s="24">
        <f t="shared" si="14"/>
        <v>0</v>
      </c>
      <c r="I116" s="24">
        <f>I115</f>
        <v>0</v>
      </c>
      <c r="J116" s="24">
        <f>J115</f>
        <v>0</v>
      </c>
      <c r="K116" s="71">
        <v>0</v>
      </c>
      <c r="L116" s="24">
        <f>SUM(I116:K116)</f>
        <v>0</v>
      </c>
      <c r="M116" s="24">
        <f>-L116</f>
        <v>0</v>
      </c>
      <c r="N116" s="24">
        <v>0</v>
      </c>
      <c r="O116" s="92"/>
      <c r="P116" s="71"/>
      <c r="Q116" s="24"/>
      <c r="R116" s="24"/>
      <c r="S116" s="71"/>
      <c r="T116" s="24"/>
      <c r="U116" s="24"/>
      <c r="V116" s="24"/>
      <c r="W116" s="24"/>
      <c r="X116" s="24"/>
      <c r="Y116" s="71"/>
      <c r="Z116" s="24"/>
      <c r="AA116" s="24"/>
      <c r="AB116" s="72"/>
      <c r="AC116" s="76"/>
      <c r="AD116" s="71"/>
      <c r="AE116" s="24"/>
      <c r="AF116" s="24"/>
      <c r="AG116" s="71"/>
      <c r="AH116" s="24"/>
      <c r="AI116" s="24"/>
      <c r="AJ116" s="24"/>
      <c r="AK116" s="24"/>
      <c r="AL116" s="24"/>
      <c r="AM116" s="71"/>
      <c r="AN116" s="24"/>
      <c r="AO116" s="24"/>
      <c r="AP116" s="72"/>
      <c r="AQ116" s="76"/>
      <c r="AR116" s="71"/>
      <c r="AS116" s="24"/>
      <c r="AT116" s="24"/>
      <c r="AU116" s="71"/>
      <c r="AV116" s="24"/>
      <c r="AW116" s="24"/>
      <c r="AX116" s="24"/>
      <c r="AY116" s="24"/>
      <c r="AZ116" s="24"/>
      <c r="BA116" s="71"/>
      <c r="BB116" s="24"/>
      <c r="BC116" s="24"/>
      <c r="BD116" s="72"/>
      <c r="BE116" s="76"/>
      <c r="BF116" s="71"/>
      <c r="BG116" s="24"/>
      <c r="BH116" s="24"/>
      <c r="BI116" s="71"/>
      <c r="BJ116" s="24"/>
      <c r="BK116" s="24"/>
      <c r="BL116" s="24"/>
      <c r="BM116" s="24"/>
      <c r="BN116" s="24"/>
      <c r="BO116" s="71"/>
      <c r="BP116" s="24"/>
      <c r="BQ116" s="24"/>
      <c r="BR116" s="72"/>
      <c r="BS116" s="76"/>
      <c r="BT116" s="71"/>
      <c r="BU116" s="24"/>
      <c r="BV116" s="24"/>
      <c r="BW116" s="71"/>
      <c r="BX116" s="24"/>
      <c r="BY116" s="24"/>
      <c r="BZ116" s="24"/>
      <c r="CA116" s="24"/>
      <c r="CB116" s="24"/>
      <c r="CC116" s="71"/>
      <c r="CD116" s="24"/>
      <c r="CE116" s="24"/>
      <c r="CF116" s="72"/>
      <c r="CG116" s="76"/>
      <c r="CH116" s="71"/>
      <c r="CI116" s="24"/>
      <c r="CJ116" s="24"/>
      <c r="CK116" s="71"/>
      <c r="CL116" s="24"/>
      <c r="CM116" s="24"/>
      <c r="CN116" s="24"/>
      <c r="CO116" s="24"/>
      <c r="CP116" s="24"/>
      <c r="CQ116" s="71"/>
      <c r="CR116" s="24"/>
      <c r="CS116" s="24"/>
      <c r="CT116" s="72"/>
      <c r="CU116" s="76"/>
      <c r="CV116" s="71"/>
      <c r="CW116" s="24"/>
      <c r="CX116" s="24"/>
      <c r="CY116" s="71"/>
      <c r="CZ116" s="24"/>
      <c r="DA116" s="24"/>
      <c r="DB116" s="24"/>
      <c r="DC116" s="24"/>
      <c r="DD116" s="24"/>
      <c r="DE116" s="71"/>
      <c r="DF116" s="24"/>
      <c r="DG116" s="24"/>
      <c r="DH116" s="72"/>
      <c r="DI116" s="76"/>
      <c r="DJ116" s="71"/>
      <c r="DK116" s="24"/>
      <c r="DL116" s="24"/>
      <c r="DM116" s="71"/>
      <c r="DN116" s="24"/>
      <c r="DO116" s="24"/>
      <c r="DP116" s="24"/>
      <c r="DQ116" s="24"/>
      <c r="DR116" s="24"/>
      <c r="DS116" s="71"/>
      <c r="DT116" s="24"/>
      <c r="DU116" s="24"/>
      <c r="DV116" s="72"/>
      <c r="DW116" s="76"/>
      <c r="DX116" s="71"/>
      <c r="DY116" s="24"/>
      <c r="DZ116" s="24"/>
      <c r="EA116" s="71"/>
      <c r="EB116" s="24"/>
      <c r="EC116" s="24"/>
      <c r="ED116" s="24"/>
      <c r="EE116" s="24"/>
      <c r="EF116" s="24"/>
      <c r="EG116" s="71"/>
      <c r="EH116" s="24"/>
      <c r="EI116" s="24"/>
      <c r="EJ116" s="72"/>
      <c r="EK116" s="76"/>
      <c r="EL116" s="71"/>
      <c r="EM116" s="24"/>
      <c r="EN116" s="24"/>
      <c r="EO116" s="71"/>
      <c r="EP116" s="24"/>
      <c r="EQ116" s="24"/>
      <c r="ER116" s="24"/>
      <c r="ES116" s="24"/>
      <c r="ET116" s="24"/>
      <c r="EU116" s="71"/>
      <c r="EV116" s="24"/>
      <c r="EW116" s="24"/>
      <c r="EX116" s="72"/>
      <c r="EY116" s="76"/>
      <c r="EZ116" s="71"/>
      <c r="FA116" s="24"/>
      <c r="FB116" s="24"/>
      <c r="FC116" s="71"/>
      <c r="FD116" s="24"/>
      <c r="FE116" s="24"/>
      <c r="FF116" s="24"/>
      <c r="FG116" s="24"/>
      <c r="FH116" s="24"/>
      <c r="FI116" s="71"/>
      <c r="FJ116" s="24"/>
      <c r="FK116" s="24"/>
      <c r="FL116" s="72"/>
      <c r="FM116" s="76"/>
      <c r="FN116" s="71"/>
      <c r="FO116" s="24"/>
      <c r="FP116" s="24"/>
      <c r="FQ116" s="71"/>
      <c r="FR116" s="24"/>
      <c r="FS116" s="24"/>
      <c r="FT116" s="24"/>
      <c r="FU116" s="24"/>
      <c r="FV116" s="24"/>
      <c r="FW116" s="71"/>
      <c r="FX116" s="24"/>
      <c r="FY116" s="24"/>
      <c r="FZ116" s="72"/>
      <c r="GA116" s="76"/>
      <c r="GB116" s="71"/>
      <c r="GC116" s="24"/>
      <c r="GD116" s="24"/>
      <c r="GE116" s="71"/>
      <c r="GF116" s="24"/>
      <c r="GG116" s="24"/>
      <c r="GH116" s="24"/>
      <c r="GI116" s="24"/>
      <c r="GJ116" s="24"/>
      <c r="GK116" s="71"/>
      <c r="GL116" s="24"/>
      <c r="GM116" s="24"/>
      <c r="GN116" s="72"/>
      <c r="GO116" s="76"/>
      <c r="GP116" s="71"/>
      <c r="GQ116" s="24"/>
      <c r="GR116" s="24"/>
      <c r="GS116" s="71"/>
      <c r="GT116" s="24"/>
      <c r="GU116" s="24"/>
      <c r="GV116" s="24"/>
      <c r="GW116" s="24"/>
      <c r="GX116" s="24"/>
      <c r="GY116" s="71"/>
      <c r="GZ116" s="24"/>
      <c r="HA116" s="24"/>
      <c r="HB116" s="72"/>
      <c r="HC116" s="76"/>
      <c r="HD116" s="71"/>
      <c r="HE116" s="24"/>
      <c r="HF116" s="24"/>
      <c r="HG116" s="71"/>
      <c r="HH116" s="24"/>
      <c r="HI116" s="24"/>
      <c r="HJ116" s="24"/>
      <c r="HK116" s="24"/>
      <c r="HL116" s="24"/>
      <c r="HM116" s="71"/>
      <c r="HN116" s="24"/>
      <c r="HO116" s="24"/>
      <c r="HP116" s="72"/>
      <c r="HQ116" s="76"/>
      <c r="HR116" s="71"/>
      <c r="HS116" s="24"/>
      <c r="HT116" s="24"/>
      <c r="HU116" s="71"/>
      <c r="HV116" s="24"/>
      <c r="HW116" s="24"/>
      <c r="HX116" s="24"/>
      <c r="HY116" s="24"/>
      <c r="HZ116" s="24"/>
      <c r="IA116" s="71"/>
      <c r="IB116" s="24"/>
      <c r="IC116" s="24"/>
      <c r="ID116" s="72"/>
      <c r="IE116" s="76"/>
      <c r="IF116" s="71"/>
      <c r="IG116" s="24"/>
      <c r="IH116" s="24"/>
      <c r="II116" s="71"/>
      <c r="IJ116" s="24"/>
      <c r="IK116" s="24"/>
      <c r="IL116" s="24"/>
      <c r="IM116" s="24"/>
      <c r="IN116" s="24"/>
      <c r="IO116" s="71"/>
      <c r="IP116" s="24"/>
      <c r="IQ116" s="24"/>
      <c r="IR116" s="72"/>
      <c r="IS116" s="76"/>
      <c r="IT116" s="71"/>
      <c r="IU116" s="24"/>
      <c r="IV116" s="24"/>
    </row>
    <row r="117" spans="1:15" s="3" customFormat="1" ht="12.75">
      <c r="A117" s="94" t="s">
        <v>157</v>
      </c>
      <c r="B117" s="40" t="s">
        <v>163</v>
      </c>
      <c r="C117" s="19">
        <f>'[8]PB_2010'!$C$623</f>
        <v>21000</v>
      </c>
      <c r="D117" s="19">
        <f>'[9]SB'!$C$656</f>
        <v>185938</v>
      </c>
      <c r="E117" s="20"/>
      <c r="F117" s="19">
        <f t="shared" si="12"/>
        <v>206938</v>
      </c>
      <c r="G117" s="19">
        <f>G118</f>
        <v>-21000</v>
      </c>
      <c r="H117" s="19">
        <f t="shared" si="14"/>
        <v>185938</v>
      </c>
      <c r="I117" s="19">
        <f>'[8]PB_2010'!$D$623</f>
        <v>21000</v>
      </c>
      <c r="J117" s="19">
        <f>'[9]SB'!$D$656</f>
        <v>0</v>
      </c>
      <c r="K117" s="20">
        <v>0</v>
      </c>
      <c r="L117" s="19">
        <f>I117+J117+K117</f>
        <v>21000</v>
      </c>
      <c r="M117" s="19">
        <f>M118</f>
        <v>-21000</v>
      </c>
      <c r="N117" s="19">
        <f>L117+M117</f>
        <v>0</v>
      </c>
      <c r="O117" s="5"/>
    </row>
    <row r="118" spans="1:256" s="191" customFormat="1" ht="12.75">
      <c r="A118" s="193"/>
      <c r="B118" s="187" t="s">
        <v>264</v>
      </c>
      <c r="C118" s="190">
        <f>'savst.kopā'!B19</f>
        <v>21000</v>
      </c>
      <c r="D118" s="190">
        <v>0</v>
      </c>
      <c r="E118" s="194"/>
      <c r="F118" s="189">
        <f t="shared" si="12"/>
        <v>21000</v>
      </c>
      <c r="G118" s="190">
        <f>-F118</f>
        <v>-21000</v>
      </c>
      <c r="H118" s="190">
        <f t="shared" si="14"/>
        <v>0</v>
      </c>
      <c r="I118" s="190">
        <f>'savst.kopā'!C19</f>
        <v>21000</v>
      </c>
      <c r="J118" s="190">
        <f>J211</f>
        <v>0</v>
      </c>
      <c r="K118" s="194">
        <v>0</v>
      </c>
      <c r="L118" s="190">
        <f>SUM(I118:K118)</f>
        <v>21000</v>
      </c>
      <c r="M118" s="190">
        <f>-L118</f>
        <v>-21000</v>
      </c>
      <c r="N118" s="190">
        <v>0</v>
      </c>
      <c r="O118" s="196"/>
      <c r="P118" s="194"/>
      <c r="Q118" s="190"/>
      <c r="R118" s="190"/>
      <c r="S118" s="194"/>
      <c r="T118" s="190"/>
      <c r="U118" s="190"/>
      <c r="V118" s="190"/>
      <c r="W118" s="190"/>
      <c r="X118" s="190"/>
      <c r="Y118" s="194"/>
      <c r="Z118" s="190"/>
      <c r="AA118" s="190"/>
      <c r="AB118" s="197"/>
      <c r="AC118" s="198"/>
      <c r="AD118" s="194"/>
      <c r="AE118" s="190"/>
      <c r="AF118" s="190"/>
      <c r="AG118" s="194"/>
      <c r="AH118" s="190"/>
      <c r="AI118" s="190"/>
      <c r="AJ118" s="190"/>
      <c r="AK118" s="190"/>
      <c r="AL118" s="190"/>
      <c r="AM118" s="194"/>
      <c r="AN118" s="190"/>
      <c r="AO118" s="190"/>
      <c r="AP118" s="197"/>
      <c r="AQ118" s="198"/>
      <c r="AR118" s="194"/>
      <c r="AS118" s="190"/>
      <c r="AT118" s="190"/>
      <c r="AU118" s="194"/>
      <c r="AV118" s="190"/>
      <c r="AW118" s="190"/>
      <c r="AX118" s="190"/>
      <c r="AY118" s="190"/>
      <c r="AZ118" s="190"/>
      <c r="BA118" s="194"/>
      <c r="BB118" s="190"/>
      <c r="BC118" s="190"/>
      <c r="BD118" s="197"/>
      <c r="BE118" s="198"/>
      <c r="BF118" s="194"/>
      <c r="BG118" s="190"/>
      <c r="BH118" s="190"/>
      <c r="BI118" s="194"/>
      <c r="BJ118" s="190"/>
      <c r="BK118" s="190"/>
      <c r="BL118" s="190"/>
      <c r="BM118" s="190"/>
      <c r="BN118" s="190"/>
      <c r="BO118" s="194"/>
      <c r="BP118" s="190"/>
      <c r="BQ118" s="190"/>
      <c r="BR118" s="197"/>
      <c r="BS118" s="198"/>
      <c r="BT118" s="194"/>
      <c r="BU118" s="190"/>
      <c r="BV118" s="190"/>
      <c r="BW118" s="194"/>
      <c r="BX118" s="190"/>
      <c r="BY118" s="190"/>
      <c r="BZ118" s="190"/>
      <c r="CA118" s="190"/>
      <c r="CB118" s="190"/>
      <c r="CC118" s="194"/>
      <c r="CD118" s="190"/>
      <c r="CE118" s="190"/>
      <c r="CF118" s="197"/>
      <c r="CG118" s="198"/>
      <c r="CH118" s="194"/>
      <c r="CI118" s="190"/>
      <c r="CJ118" s="190"/>
      <c r="CK118" s="194"/>
      <c r="CL118" s="190"/>
      <c r="CM118" s="190"/>
      <c r="CN118" s="190"/>
      <c r="CO118" s="190"/>
      <c r="CP118" s="190"/>
      <c r="CQ118" s="194"/>
      <c r="CR118" s="190"/>
      <c r="CS118" s="190"/>
      <c r="CT118" s="197"/>
      <c r="CU118" s="198"/>
      <c r="CV118" s="194"/>
      <c r="CW118" s="190"/>
      <c r="CX118" s="190"/>
      <c r="CY118" s="194"/>
      <c r="CZ118" s="190"/>
      <c r="DA118" s="190"/>
      <c r="DB118" s="190"/>
      <c r="DC118" s="190"/>
      <c r="DD118" s="190"/>
      <c r="DE118" s="194"/>
      <c r="DF118" s="190"/>
      <c r="DG118" s="190"/>
      <c r="DH118" s="197"/>
      <c r="DI118" s="198"/>
      <c r="DJ118" s="194"/>
      <c r="DK118" s="190"/>
      <c r="DL118" s="190"/>
      <c r="DM118" s="194"/>
      <c r="DN118" s="190"/>
      <c r="DO118" s="190"/>
      <c r="DP118" s="190"/>
      <c r="DQ118" s="190"/>
      <c r="DR118" s="190"/>
      <c r="DS118" s="194"/>
      <c r="DT118" s="190"/>
      <c r="DU118" s="190"/>
      <c r="DV118" s="197"/>
      <c r="DW118" s="198"/>
      <c r="DX118" s="194"/>
      <c r="DY118" s="190"/>
      <c r="DZ118" s="190"/>
      <c r="EA118" s="194"/>
      <c r="EB118" s="190"/>
      <c r="EC118" s="190"/>
      <c r="ED118" s="190"/>
      <c r="EE118" s="190"/>
      <c r="EF118" s="190"/>
      <c r="EG118" s="194"/>
      <c r="EH118" s="190"/>
      <c r="EI118" s="190"/>
      <c r="EJ118" s="197"/>
      <c r="EK118" s="198"/>
      <c r="EL118" s="194"/>
      <c r="EM118" s="190"/>
      <c r="EN118" s="190"/>
      <c r="EO118" s="194"/>
      <c r="EP118" s="190"/>
      <c r="EQ118" s="190"/>
      <c r="ER118" s="190"/>
      <c r="ES118" s="190"/>
      <c r="ET118" s="190"/>
      <c r="EU118" s="194"/>
      <c r="EV118" s="190"/>
      <c r="EW118" s="190"/>
      <c r="EX118" s="197"/>
      <c r="EY118" s="198"/>
      <c r="EZ118" s="194"/>
      <c r="FA118" s="190"/>
      <c r="FB118" s="190"/>
      <c r="FC118" s="194"/>
      <c r="FD118" s="190"/>
      <c r="FE118" s="190"/>
      <c r="FF118" s="190"/>
      <c r="FG118" s="190"/>
      <c r="FH118" s="190"/>
      <c r="FI118" s="194"/>
      <c r="FJ118" s="190"/>
      <c r="FK118" s="190"/>
      <c r="FL118" s="197"/>
      <c r="FM118" s="198"/>
      <c r="FN118" s="194"/>
      <c r="FO118" s="190"/>
      <c r="FP118" s="190"/>
      <c r="FQ118" s="194"/>
      <c r="FR118" s="190"/>
      <c r="FS118" s="190"/>
      <c r="FT118" s="190"/>
      <c r="FU118" s="190"/>
      <c r="FV118" s="190"/>
      <c r="FW118" s="194"/>
      <c r="FX118" s="190"/>
      <c r="FY118" s="190"/>
      <c r="FZ118" s="197"/>
      <c r="GA118" s="198"/>
      <c r="GB118" s="194"/>
      <c r="GC118" s="190"/>
      <c r="GD118" s="190"/>
      <c r="GE118" s="194"/>
      <c r="GF118" s="190"/>
      <c r="GG118" s="190"/>
      <c r="GH118" s="190"/>
      <c r="GI118" s="190"/>
      <c r="GJ118" s="190"/>
      <c r="GK118" s="194"/>
      <c r="GL118" s="190"/>
      <c r="GM118" s="190"/>
      <c r="GN118" s="197"/>
      <c r="GO118" s="198"/>
      <c r="GP118" s="194"/>
      <c r="GQ118" s="190"/>
      <c r="GR118" s="190"/>
      <c r="GS118" s="194"/>
      <c r="GT118" s="190"/>
      <c r="GU118" s="190"/>
      <c r="GV118" s="190"/>
      <c r="GW118" s="190"/>
      <c r="GX118" s="190"/>
      <c r="GY118" s="194"/>
      <c r="GZ118" s="190"/>
      <c r="HA118" s="190"/>
      <c r="HB118" s="197"/>
      <c r="HC118" s="198"/>
      <c r="HD118" s="194"/>
      <c r="HE118" s="190"/>
      <c r="HF118" s="190"/>
      <c r="HG118" s="194"/>
      <c r="HH118" s="190"/>
      <c r="HI118" s="190"/>
      <c r="HJ118" s="190"/>
      <c r="HK118" s="190"/>
      <c r="HL118" s="190"/>
      <c r="HM118" s="194"/>
      <c r="HN118" s="190"/>
      <c r="HO118" s="190"/>
      <c r="HP118" s="197"/>
      <c r="HQ118" s="198"/>
      <c r="HR118" s="194"/>
      <c r="HS118" s="190"/>
      <c r="HT118" s="190"/>
      <c r="HU118" s="194"/>
      <c r="HV118" s="190"/>
      <c r="HW118" s="190"/>
      <c r="HX118" s="190"/>
      <c r="HY118" s="190"/>
      <c r="HZ118" s="190"/>
      <c r="IA118" s="194"/>
      <c r="IB118" s="190"/>
      <c r="IC118" s="190"/>
      <c r="ID118" s="197"/>
      <c r="IE118" s="198"/>
      <c r="IF118" s="194"/>
      <c r="IG118" s="190"/>
      <c r="IH118" s="190"/>
      <c r="II118" s="194"/>
      <c r="IJ118" s="190"/>
      <c r="IK118" s="190"/>
      <c r="IL118" s="190"/>
      <c r="IM118" s="190"/>
      <c r="IN118" s="190"/>
      <c r="IO118" s="194"/>
      <c r="IP118" s="190"/>
      <c r="IQ118" s="190"/>
      <c r="IR118" s="197"/>
      <c r="IS118" s="198"/>
      <c r="IT118" s="194"/>
      <c r="IU118" s="190"/>
      <c r="IV118" s="190"/>
    </row>
    <row r="119" spans="1:15" s="3" customFormat="1" ht="12.75">
      <c r="A119" s="94" t="s">
        <v>158</v>
      </c>
      <c r="B119" s="40" t="s">
        <v>164</v>
      </c>
      <c r="C119" s="19">
        <v>0</v>
      </c>
      <c r="D119" s="19">
        <v>0</v>
      </c>
      <c r="E119" s="20"/>
      <c r="F119" s="19">
        <f t="shared" si="12"/>
        <v>0</v>
      </c>
      <c r="G119" s="19"/>
      <c r="H119" s="19">
        <f t="shared" si="14"/>
        <v>0</v>
      </c>
      <c r="I119" s="19">
        <v>0</v>
      </c>
      <c r="J119" s="19">
        <v>0</v>
      </c>
      <c r="K119" s="20">
        <v>0</v>
      </c>
      <c r="L119" s="19">
        <f>I119+J119+K119</f>
        <v>0</v>
      </c>
      <c r="M119" s="19">
        <v>0</v>
      </c>
      <c r="N119" s="19">
        <f>L119+M119</f>
        <v>0</v>
      </c>
      <c r="O119" s="5"/>
    </row>
    <row r="120" spans="1:15" s="3" customFormat="1" ht="13.5" customHeight="1">
      <c r="A120" s="94" t="s">
        <v>159</v>
      </c>
      <c r="B120" s="40" t="s">
        <v>165</v>
      </c>
      <c r="C120" s="19">
        <v>0</v>
      </c>
      <c r="D120" s="19">
        <v>0</v>
      </c>
      <c r="E120" s="20"/>
      <c r="F120" s="19">
        <f t="shared" si="12"/>
        <v>0</v>
      </c>
      <c r="G120" s="19"/>
      <c r="H120" s="19">
        <f t="shared" si="14"/>
        <v>0</v>
      </c>
      <c r="I120" s="19">
        <v>0</v>
      </c>
      <c r="J120" s="19">
        <v>0</v>
      </c>
      <c r="K120" s="20">
        <v>0</v>
      </c>
      <c r="L120" s="19">
        <f>I120+J120+K120</f>
        <v>0</v>
      </c>
      <c r="M120" s="19">
        <v>0</v>
      </c>
      <c r="N120" s="19">
        <f>L120+M120</f>
        <v>0</v>
      </c>
      <c r="O120" s="5"/>
    </row>
    <row r="121" spans="1:16" s="3" customFormat="1" ht="12.75">
      <c r="A121" s="64" t="s">
        <v>252</v>
      </c>
      <c r="B121" s="44" t="s">
        <v>253</v>
      </c>
      <c r="C121" s="35">
        <f>'[2]PB_2007'!$C$635</f>
        <v>0</v>
      </c>
      <c r="D121" s="35">
        <f>0</f>
        <v>0</v>
      </c>
      <c r="E121" s="35">
        <f>'[10]2_Zied 2010'!$C$640</f>
        <v>3489259</v>
      </c>
      <c r="F121" s="21">
        <f t="shared" si="12"/>
        <v>3489259</v>
      </c>
      <c r="G121" s="21"/>
      <c r="H121" s="21">
        <f>SUM(F121:G121)</f>
        <v>3489259</v>
      </c>
      <c r="I121" s="35">
        <f>I122</f>
        <v>0</v>
      </c>
      <c r="J121" s="35">
        <v>0</v>
      </c>
      <c r="K121" s="35">
        <f>K122</f>
        <v>3445542</v>
      </c>
      <c r="L121" s="35">
        <f>SUM(I121:K121)</f>
        <v>3445542</v>
      </c>
      <c r="M121" s="21">
        <v>0</v>
      </c>
      <c r="N121" s="21">
        <f>SUM(L121:M121)</f>
        <v>3445542</v>
      </c>
      <c r="O121" s="3" t="e">
        <f>O122</f>
        <v>#REF!</v>
      </c>
      <c r="P121" s="55" t="e">
        <f>N121-O121</f>
        <v>#REF!</v>
      </c>
    </row>
    <row r="122" spans="1:16" s="3" customFormat="1" ht="12.75">
      <c r="A122" s="64" t="s">
        <v>42</v>
      </c>
      <c r="B122" s="44" t="s">
        <v>27</v>
      </c>
      <c r="C122" s="35">
        <v>0</v>
      </c>
      <c r="D122" s="35">
        <v>0</v>
      </c>
      <c r="E122" s="35">
        <f>'[10]2_Zied 2010'!$C$641</f>
        <v>3473099</v>
      </c>
      <c r="F122" s="21">
        <f t="shared" si="12"/>
        <v>3473099</v>
      </c>
      <c r="G122" s="21"/>
      <c r="H122" s="54">
        <f aca="true" t="shared" si="15" ref="H122:H127">F122+G122</f>
        <v>3473099</v>
      </c>
      <c r="I122" s="35">
        <f>I123+I124+I125+I126+I127</f>
        <v>0</v>
      </c>
      <c r="J122" s="35">
        <v>0</v>
      </c>
      <c r="K122" s="35">
        <f>K123+K124+K125+K126+K127</f>
        <v>3445542</v>
      </c>
      <c r="L122" s="21">
        <f aca="true" t="shared" si="16" ref="L122:L127">I122+J122+K122</f>
        <v>3445542</v>
      </c>
      <c r="M122" s="21">
        <v>0</v>
      </c>
      <c r="N122" s="21">
        <f aca="true" t="shared" si="17" ref="N122:N127">L122+M122</f>
        <v>3445542</v>
      </c>
      <c r="O122" s="5" t="e">
        <f>N123+#REF!+N124+N125+N126+N127</f>
        <v>#REF!</v>
      </c>
      <c r="P122" s="55" t="e">
        <f>N122-O122</f>
        <v>#REF!</v>
      </c>
    </row>
    <row r="123" spans="1:14" s="3" customFormat="1" ht="12.75">
      <c r="A123" s="94" t="s">
        <v>190</v>
      </c>
      <c r="B123" s="41" t="s">
        <v>195</v>
      </c>
      <c r="C123" s="22"/>
      <c r="D123" s="18"/>
      <c r="E123" s="18">
        <f>'[10]2_Zied 2010'!$C$642</f>
        <v>105</v>
      </c>
      <c r="F123" s="19">
        <f t="shared" si="12"/>
        <v>105</v>
      </c>
      <c r="G123" s="19"/>
      <c r="H123" s="19">
        <f t="shared" si="15"/>
        <v>105</v>
      </c>
      <c r="I123" s="18">
        <v>0</v>
      </c>
      <c r="J123" s="18">
        <v>0</v>
      </c>
      <c r="K123" s="18">
        <f>'[10]2_Zied 2010'!$D$642</f>
        <v>8959</v>
      </c>
      <c r="L123" s="19">
        <f t="shared" si="16"/>
        <v>8959</v>
      </c>
      <c r="M123" s="19">
        <v>0</v>
      </c>
      <c r="N123" s="19">
        <f t="shared" si="17"/>
        <v>8959</v>
      </c>
    </row>
    <row r="124" spans="1:14" s="3" customFormat="1" ht="25.5">
      <c r="A124" s="94" t="s">
        <v>191</v>
      </c>
      <c r="B124" s="41" t="s">
        <v>196</v>
      </c>
      <c r="C124" s="22"/>
      <c r="D124" s="18"/>
      <c r="E124" s="18">
        <f>'[10]2_Zied 2010'!$C$646</f>
        <v>10533</v>
      </c>
      <c r="F124" s="19">
        <f t="shared" si="12"/>
        <v>10533</v>
      </c>
      <c r="G124" s="19"/>
      <c r="H124" s="19">
        <f t="shared" si="15"/>
        <v>10533</v>
      </c>
      <c r="I124" s="18">
        <v>0</v>
      </c>
      <c r="J124" s="18">
        <v>0</v>
      </c>
      <c r="K124" s="18">
        <f>'[10]2_Zied 2010'!$D$646</f>
        <v>9089</v>
      </c>
      <c r="L124" s="18">
        <f t="shared" si="16"/>
        <v>9089</v>
      </c>
      <c r="M124" s="18">
        <v>0</v>
      </c>
      <c r="N124" s="18">
        <f t="shared" si="17"/>
        <v>9089</v>
      </c>
    </row>
    <row r="125" spans="1:14" s="3" customFormat="1" ht="12.75">
      <c r="A125" s="94" t="s">
        <v>192</v>
      </c>
      <c r="B125" s="41" t="s">
        <v>197</v>
      </c>
      <c r="C125" s="22"/>
      <c r="D125" s="18"/>
      <c r="E125" s="18">
        <f>'[10]2_Zied 2010'!$C$647</f>
        <v>3093256</v>
      </c>
      <c r="F125" s="19">
        <f t="shared" si="12"/>
        <v>3093256</v>
      </c>
      <c r="G125" s="19"/>
      <c r="H125" s="19">
        <f t="shared" si="15"/>
        <v>3093256</v>
      </c>
      <c r="I125" s="18">
        <v>0</v>
      </c>
      <c r="J125" s="18">
        <v>0</v>
      </c>
      <c r="K125" s="18">
        <f>'[10]2_Zied 2010'!$D$647</f>
        <v>3043410</v>
      </c>
      <c r="L125" s="18">
        <f t="shared" si="16"/>
        <v>3043410</v>
      </c>
      <c r="M125" s="18">
        <v>0</v>
      </c>
      <c r="N125" s="18">
        <f t="shared" si="17"/>
        <v>3043410</v>
      </c>
    </row>
    <row r="126" spans="1:14" s="3" customFormat="1" ht="12.75">
      <c r="A126" s="94" t="s">
        <v>193</v>
      </c>
      <c r="B126" s="41" t="s">
        <v>198</v>
      </c>
      <c r="C126" s="22"/>
      <c r="D126" s="18"/>
      <c r="E126" s="18">
        <f>'[10]2_Zied 2010'!$C$650</f>
        <v>313666</v>
      </c>
      <c r="F126" s="19">
        <f t="shared" si="12"/>
        <v>313666</v>
      </c>
      <c r="G126" s="19"/>
      <c r="H126" s="19">
        <f t="shared" si="15"/>
        <v>313666</v>
      </c>
      <c r="I126" s="18">
        <v>0</v>
      </c>
      <c r="J126" s="18">
        <v>0</v>
      </c>
      <c r="K126" s="18">
        <f>'[10]2_Zied 2010'!$D$650</f>
        <v>384084</v>
      </c>
      <c r="L126" s="18">
        <f t="shared" si="16"/>
        <v>384084</v>
      </c>
      <c r="M126" s="18">
        <v>0</v>
      </c>
      <c r="N126" s="18">
        <f t="shared" si="17"/>
        <v>384084</v>
      </c>
    </row>
    <row r="127" spans="1:14" s="3" customFormat="1" ht="13.5" customHeight="1">
      <c r="A127" s="94" t="s">
        <v>194</v>
      </c>
      <c r="B127" s="41" t="s">
        <v>199</v>
      </c>
      <c r="C127" s="22"/>
      <c r="D127" s="18"/>
      <c r="E127" s="18">
        <f>0</f>
        <v>0</v>
      </c>
      <c r="F127" s="19">
        <f t="shared" si="12"/>
        <v>0</v>
      </c>
      <c r="G127" s="19"/>
      <c r="H127" s="19">
        <f t="shared" si="15"/>
        <v>0</v>
      </c>
      <c r="I127" s="18">
        <f>'[2]PB_2007'!$D$644</f>
        <v>0</v>
      </c>
      <c r="J127" s="18">
        <v>0</v>
      </c>
      <c r="K127" s="18">
        <v>0</v>
      </c>
      <c r="L127" s="18">
        <f t="shared" si="16"/>
        <v>0</v>
      </c>
      <c r="M127" s="18">
        <v>0</v>
      </c>
      <c r="N127" s="18">
        <f t="shared" si="17"/>
        <v>0</v>
      </c>
    </row>
    <row r="128" spans="1:14" s="3" customFormat="1" ht="15.75" customHeight="1">
      <c r="A128" s="94"/>
      <c r="B128" s="45"/>
      <c r="C128" s="19"/>
      <c r="D128" s="20"/>
      <c r="E128" s="20"/>
      <c r="F128" s="19">
        <f t="shared" si="12"/>
        <v>0</v>
      </c>
      <c r="G128" s="21"/>
      <c r="H128" s="21"/>
      <c r="I128" s="19"/>
      <c r="J128" s="20"/>
      <c r="K128" s="20"/>
      <c r="L128" s="20"/>
      <c r="M128" s="21"/>
      <c r="N128" s="21"/>
    </row>
    <row r="129" spans="1:16" s="50" customFormat="1" ht="15.75" customHeight="1">
      <c r="A129" s="102"/>
      <c r="B129" s="65" t="s">
        <v>290</v>
      </c>
      <c r="C129" s="54">
        <f>C130+C133+C135+C137+C140+C143+C146+C149+C152+C155</f>
        <v>1453289856</v>
      </c>
      <c r="D129" s="54">
        <f>D130+D133+D135+D137+D140+D143+D146+D149+D152+D155</f>
        <v>31237249</v>
      </c>
      <c r="E129" s="54">
        <f>E130+E133+E135+E137+E140+E143+E146+E149+E152+E155</f>
        <v>4676316</v>
      </c>
      <c r="F129" s="21">
        <f>SUM(C129:E129)</f>
        <v>1489203421</v>
      </c>
      <c r="G129" s="54">
        <f>G130+G133+G135+G137+G140+G143+G146+G149+G152+G155</f>
        <v>-18971224</v>
      </c>
      <c r="H129" s="54">
        <f aca="true" t="shared" si="18" ref="H129:H157">F129+G129</f>
        <v>1470232197</v>
      </c>
      <c r="I129" s="54">
        <f>I130+I133+I135+I137+I140+I143+I146+I149+I152+I155</f>
        <v>1306550959</v>
      </c>
      <c r="J129" s="54">
        <f>J130+J133+J135+J137+J140+J143+J146+J149+J152+J155</f>
        <v>26116105</v>
      </c>
      <c r="K129" s="54">
        <f>K130+K133+K135+K137+K140+K143+K146+K149+K152+K155</f>
        <v>3926482</v>
      </c>
      <c r="L129" s="54">
        <f>L130+L133+L135+L137+L140+L143+L146+L149+L152+L155</f>
        <v>1336593546</v>
      </c>
      <c r="M129" s="54">
        <f>M130+M133+M135+M137+M140+M143+M146+M149+M152+M155</f>
        <v>-72241053</v>
      </c>
      <c r="N129" s="54">
        <f>L129+M129</f>
        <v>1264352493</v>
      </c>
      <c r="O129" s="56">
        <f>N130+N133+N135+N137+N140+N143+N146+N149+N152+N155</f>
        <v>1264352493</v>
      </c>
      <c r="P129" s="55">
        <f>N129-O129</f>
        <v>0</v>
      </c>
    </row>
    <row r="130" spans="1:39" s="68" customFormat="1" ht="12.75">
      <c r="A130" s="103" t="s">
        <v>271</v>
      </c>
      <c r="B130" s="184" t="s">
        <v>272</v>
      </c>
      <c r="C130" s="77">
        <f>'[8]PB_2010'!$C$655</f>
        <v>192457901</v>
      </c>
      <c r="D130" s="77">
        <f>'[9]SB'!$C$686</f>
        <v>533333</v>
      </c>
      <c r="E130" s="77">
        <f>'[10]2_Zied 2010'!$C$658</f>
        <v>136640</v>
      </c>
      <c r="F130" s="19">
        <f>SUM(C130:E130)</f>
        <v>193127874</v>
      </c>
      <c r="G130" s="49">
        <f>G131+G132</f>
        <v>-14502115</v>
      </c>
      <c r="H130" s="49">
        <f t="shared" si="18"/>
        <v>178625759</v>
      </c>
      <c r="I130" s="77">
        <f>'[8]PB_2010'!$D$655</f>
        <v>176393143</v>
      </c>
      <c r="J130" s="77">
        <f>'[9]SB'!$D$686</f>
        <v>425219</v>
      </c>
      <c r="K130" s="77">
        <f>'[10]2_Zied 2010'!$D$658</f>
        <v>48863</v>
      </c>
      <c r="L130" s="19">
        <f aca="true" t="shared" si="19" ref="L130:L157">SUM(I130:K130)</f>
        <v>176867225</v>
      </c>
      <c r="M130" s="49">
        <f>M131+M132</f>
        <v>-65007477</v>
      </c>
      <c r="N130" s="49">
        <f aca="true" t="shared" si="20" ref="N130:N157">L130+M130</f>
        <v>111859748</v>
      </c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</row>
    <row r="131" spans="1:39" s="191" customFormat="1" ht="12.75">
      <c r="A131" s="186"/>
      <c r="B131" s="187" t="s">
        <v>264</v>
      </c>
      <c r="C131" s="188">
        <f>'savst.kopā'!J27</f>
        <v>14486924</v>
      </c>
      <c r="D131" s="188">
        <f>'savst.kopā'!J42</f>
        <v>1050</v>
      </c>
      <c r="E131" s="188"/>
      <c r="F131" s="189">
        <f aca="true" t="shared" si="21" ref="F131:F157">SUM(C131:E131)</f>
        <v>14487974</v>
      </c>
      <c r="G131" s="190">
        <f>-F131</f>
        <v>-14487974</v>
      </c>
      <c r="H131" s="190">
        <f t="shared" si="18"/>
        <v>0</v>
      </c>
      <c r="I131" s="188">
        <f>'savst.kopā'!K27</f>
        <v>64787786</v>
      </c>
      <c r="J131" s="188">
        <v>0</v>
      </c>
      <c r="K131" s="188">
        <f>'savst.kopā'!K57</f>
        <v>1394</v>
      </c>
      <c r="L131" s="190">
        <f t="shared" si="19"/>
        <v>64789180</v>
      </c>
      <c r="M131" s="190">
        <f>-L131</f>
        <v>-64789180</v>
      </c>
      <c r="N131" s="190">
        <f t="shared" si="20"/>
        <v>0</v>
      </c>
      <c r="T131" s="195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</row>
    <row r="132" spans="1:39" s="191" customFormat="1" ht="12.75">
      <c r="A132" s="186"/>
      <c r="B132" s="187" t="s">
        <v>265</v>
      </c>
      <c r="C132" s="188">
        <f>starp_kopā!F24</f>
        <v>12310</v>
      </c>
      <c r="D132" s="188">
        <f>starp_kopā!F40</f>
        <v>1831</v>
      </c>
      <c r="E132" s="188"/>
      <c r="F132" s="189">
        <f t="shared" si="21"/>
        <v>14141</v>
      </c>
      <c r="G132" s="190">
        <f>-F132</f>
        <v>-14141</v>
      </c>
      <c r="H132" s="190">
        <f t="shared" si="18"/>
        <v>0</v>
      </c>
      <c r="I132" s="188">
        <f>starp_kopā!G24</f>
        <v>118806</v>
      </c>
      <c r="J132" s="188">
        <f>starp_kopā!H40</f>
        <v>99491</v>
      </c>
      <c r="K132" s="188">
        <v>0</v>
      </c>
      <c r="L132" s="190">
        <f t="shared" si="19"/>
        <v>218297</v>
      </c>
      <c r="M132" s="190">
        <f>-L132</f>
        <v>-218297</v>
      </c>
      <c r="N132" s="190">
        <f t="shared" si="20"/>
        <v>0</v>
      </c>
      <c r="S132" s="195"/>
      <c r="T132" s="195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</row>
    <row r="133" spans="1:39" s="68" customFormat="1" ht="12.75">
      <c r="A133" s="103" t="s">
        <v>273</v>
      </c>
      <c r="B133" s="184" t="s">
        <v>274</v>
      </c>
      <c r="C133" s="77">
        <f>'[8]PB_2010'!$C$656</f>
        <v>14934</v>
      </c>
      <c r="D133" s="77">
        <f>'[9]SB'!$C$687</f>
        <v>500</v>
      </c>
      <c r="E133" s="39"/>
      <c r="F133" s="19">
        <f t="shared" si="21"/>
        <v>15434</v>
      </c>
      <c r="G133" s="49">
        <f>G134</f>
        <v>0</v>
      </c>
      <c r="H133" s="49">
        <f t="shared" si="18"/>
        <v>15434</v>
      </c>
      <c r="I133" s="77">
        <f>'[8]PB_2010'!$D$656</f>
        <v>5713</v>
      </c>
      <c r="J133" s="77">
        <f>'[9]SB'!$D$687</f>
        <v>0</v>
      </c>
      <c r="K133" s="77">
        <f>0</f>
        <v>0</v>
      </c>
      <c r="L133" s="19">
        <f t="shared" si="19"/>
        <v>5713</v>
      </c>
      <c r="M133" s="49">
        <f>M134</f>
        <v>0</v>
      </c>
      <c r="N133" s="49">
        <f t="shared" si="20"/>
        <v>5713</v>
      </c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</row>
    <row r="134" spans="1:39" s="191" customFormat="1" ht="12.75">
      <c r="A134" s="186"/>
      <c r="B134" s="187" t="s">
        <v>264</v>
      </c>
      <c r="C134" s="188">
        <f>'savst.kopā'!J28</f>
        <v>0</v>
      </c>
      <c r="D134" s="188">
        <f>'savst.kopā'!J43</f>
        <v>0</v>
      </c>
      <c r="E134" s="194"/>
      <c r="F134" s="190">
        <f t="shared" si="21"/>
        <v>0</v>
      </c>
      <c r="G134" s="190">
        <f>-F134</f>
        <v>0</v>
      </c>
      <c r="H134" s="190"/>
      <c r="I134" s="188">
        <f>'savst.kopā'!K28</f>
        <v>0</v>
      </c>
      <c r="J134" s="188">
        <f>0</f>
        <v>0</v>
      </c>
      <c r="K134" s="188">
        <v>0</v>
      </c>
      <c r="L134" s="190">
        <f t="shared" si="19"/>
        <v>0</v>
      </c>
      <c r="M134" s="190">
        <f>-L134</f>
        <v>0</v>
      </c>
      <c r="N134" s="190">
        <v>0</v>
      </c>
      <c r="S134" s="195"/>
      <c r="T134" s="195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</row>
    <row r="135" spans="1:39" s="68" customFormat="1" ht="12.75">
      <c r="A135" s="103" t="s">
        <v>275</v>
      </c>
      <c r="B135" s="184" t="s">
        <v>276</v>
      </c>
      <c r="C135" s="77">
        <f>'[8]PB_2010'!$C$657</f>
        <v>21373630</v>
      </c>
      <c r="D135" s="77">
        <f>'[9]SB'!$C$688</f>
        <v>231180</v>
      </c>
      <c r="E135" s="77">
        <f>'[10]2_Zied 2010'!$C$660</f>
        <v>4295</v>
      </c>
      <c r="F135" s="19">
        <f t="shared" si="21"/>
        <v>21609105</v>
      </c>
      <c r="G135" s="49">
        <f>G136</f>
        <v>-2950</v>
      </c>
      <c r="H135" s="49">
        <f t="shared" si="18"/>
        <v>21606155</v>
      </c>
      <c r="I135" s="77">
        <f>'[8]PB_2010'!$D$657</f>
        <v>20131628</v>
      </c>
      <c r="J135" s="77">
        <f>'[9]SB'!$D$688</f>
        <v>160168</v>
      </c>
      <c r="K135" s="77">
        <f>'[10]2_Zied 2010'!$D$660</f>
        <v>1017</v>
      </c>
      <c r="L135" s="19">
        <f t="shared" si="19"/>
        <v>20292813</v>
      </c>
      <c r="M135" s="49">
        <f>M136</f>
        <v>-4301</v>
      </c>
      <c r="N135" s="49">
        <f t="shared" si="20"/>
        <v>20288512</v>
      </c>
      <c r="S135" s="58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</row>
    <row r="136" spans="1:39" s="191" customFormat="1" ht="12.75">
      <c r="A136" s="186"/>
      <c r="B136" s="187" t="s">
        <v>264</v>
      </c>
      <c r="C136" s="188">
        <f>'savst.kopā'!J29</f>
        <v>2950</v>
      </c>
      <c r="D136" s="188">
        <f>'savst.kopā'!J44</f>
        <v>0</v>
      </c>
      <c r="E136" s="188"/>
      <c r="F136" s="189">
        <f t="shared" si="21"/>
        <v>2950</v>
      </c>
      <c r="G136" s="190">
        <f>-F136</f>
        <v>-2950</v>
      </c>
      <c r="H136" s="190">
        <f t="shared" si="18"/>
        <v>0</v>
      </c>
      <c r="I136" s="188">
        <f>'savst.kopā'!K29</f>
        <v>4301</v>
      </c>
      <c r="J136" s="188">
        <v>0</v>
      </c>
      <c r="K136" s="188">
        <v>0</v>
      </c>
      <c r="L136" s="190">
        <f t="shared" si="19"/>
        <v>4301</v>
      </c>
      <c r="M136" s="190">
        <f>-L136</f>
        <v>-4301</v>
      </c>
      <c r="N136" s="190">
        <f t="shared" si="20"/>
        <v>0</v>
      </c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</row>
    <row r="137" spans="1:39" s="68" customFormat="1" ht="12.75">
      <c r="A137" s="103" t="s">
        <v>277</v>
      </c>
      <c r="B137" s="184" t="s">
        <v>278</v>
      </c>
      <c r="C137" s="77">
        <f>'[8]PB_2010'!$C$658</f>
        <v>208959912</v>
      </c>
      <c r="D137" s="77">
        <f>'[9]SB'!$C$689</f>
        <v>18326580</v>
      </c>
      <c r="E137" s="77">
        <f>'[10]2_Zied 2010'!$C$661</f>
        <v>564276</v>
      </c>
      <c r="F137" s="19">
        <f t="shared" si="21"/>
        <v>227850768</v>
      </c>
      <c r="G137" s="49">
        <f>G138+G139</f>
        <v>-844320</v>
      </c>
      <c r="H137" s="49">
        <f t="shared" si="18"/>
        <v>227006448</v>
      </c>
      <c r="I137" s="77">
        <f>'[8]PB_2010'!$D$658</f>
        <v>182156713</v>
      </c>
      <c r="J137" s="77">
        <f>'[9]SB'!$D$689</f>
        <v>15922681</v>
      </c>
      <c r="K137" s="77">
        <f>'[10]2_Zied 2010'!$D$661</f>
        <v>400367</v>
      </c>
      <c r="L137" s="19">
        <f t="shared" si="19"/>
        <v>198479761</v>
      </c>
      <c r="M137" s="49">
        <f>M138+M139</f>
        <v>-902937</v>
      </c>
      <c r="N137" s="49">
        <f t="shared" si="20"/>
        <v>197576824</v>
      </c>
      <c r="S137" s="58"/>
      <c r="T137" s="58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</row>
    <row r="138" spans="1:39" s="191" customFormat="1" ht="12.75">
      <c r="A138" s="186"/>
      <c r="B138" s="187" t="s">
        <v>264</v>
      </c>
      <c r="C138" s="188">
        <f>'savst.kopā'!J30</f>
        <v>757687</v>
      </c>
      <c r="D138" s="188">
        <f>'savst.kopā'!J45</f>
        <v>0</v>
      </c>
      <c r="E138" s="188"/>
      <c r="F138" s="189">
        <f t="shared" si="21"/>
        <v>757687</v>
      </c>
      <c r="G138" s="190">
        <f>-F138</f>
        <v>-757687</v>
      </c>
      <c r="H138" s="190">
        <f t="shared" si="18"/>
        <v>0</v>
      </c>
      <c r="I138" s="188">
        <f>'savst.kopā'!K30</f>
        <v>670929</v>
      </c>
      <c r="J138" s="188">
        <v>0</v>
      </c>
      <c r="K138" s="188">
        <v>0</v>
      </c>
      <c r="L138" s="190">
        <f t="shared" si="19"/>
        <v>670929</v>
      </c>
      <c r="M138" s="190">
        <f>-L138</f>
        <v>-670929</v>
      </c>
      <c r="N138" s="190">
        <f t="shared" si="20"/>
        <v>0</v>
      </c>
      <c r="S138" s="195"/>
      <c r="T138" s="195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</row>
    <row r="139" spans="1:39" s="191" customFormat="1" ht="12.75">
      <c r="A139" s="186"/>
      <c r="B139" s="187" t="s">
        <v>265</v>
      </c>
      <c r="C139" s="188">
        <f>starp_kopā!F27</f>
        <v>8285</v>
      </c>
      <c r="D139" s="188">
        <f>starp_kopā!F43</f>
        <v>78348</v>
      </c>
      <c r="E139" s="188"/>
      <c r="F139" s="189">
        <f t="shared" si="21"/>
        <v>86633</v>
      </c>
      <c r="G139" s="190">
        <f>-F139</f>
        <v>-86633</v>
      </c>
      <c r="H139" s="190">
        <f t="shared" si="18"/>
        <v>0</v>
      </c>
      <c r="I139" s="188">
        <f>starp_kopā!G27</f>
        <v>80326</v>
      </c>
      <c r="J139" s="188">
        <f>starp_kopā!G43</f>
        <v>151682</v>
      </c>
      <c r="K139" s="188">
        <v>0</v>
      </c>
      <c r="L139" s="190">
        <f t="shared" si="19"/>
        <v>232008</v>
      </c>
      <c r="M139" s="190">
        <f>-L139</f>
        <v>-232008</v>
      </c>
      <c r="N139" s="190">
        <f t="shared" si="20"/>
        <v>0</v>
      </c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</row>
    <row r="140" spans="1:39" s="68" customFormat="1" ht="12.75">
      <c r="A140" s="103" t="s">
        <v>279</v>
      </c>
      <c r="B140" s="184" t="s">
        <v>280</v>
      </c>
      <c r="C140" s="77">
        <f>'[8]PB_2010'!$C$659</f>
        <v>21496113</v>
      </c>
      <c r="D140" s="77">
        <f>'[9]SB'!$C$690</f>
        <v>3385594</v>
      </c>
      <c r="E140" s="77">
        <f>'[10]2_Zied 2010'!$C$662</f>
        <v>1657</v>
      </c>
      <c r="F140" s="19">
        <f t="shared" si="21"/>
        <v>24883364</v>
      </c>
      <c r="G140" s="49">
        <f>G141+G142</f>
        <v>-3093</v>
      </c>
      <c r="H140" s="49">
        <f t="shared" si="18"/>
        <v>24880271</v>
      </c>
      <c r="I140" s="77">
        <f>'[8]PB_2010'!$D$659</f>
        <v>17717828</v>
      </c>
      <c r="J140" s="77">
        <f>'[9]SB'!$D$690</f>
        <v>2495691</v>
      </c>
      <c r="K140" s="49">
        <f>'[10]2_Zied 2010'!$D$662</f>
        <v>1657</v>
      </c>
      <c r="L140" s="19">
        <f t="shared" si="19"/>
        <v>20215176</v>
      </c>
      <c r="M140" s="49">
        <f>M141+M142</f>
        <v>-63587</v>
      </c>
      <c r="N140" s="49">
        <f t="shared" si="20"/>
        <v>20151589</v>
      </c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</row>
    <row r="141" spans="1:39" s="191" customFormat="1" ht="12.75">
      <c r="A141" s="186"/>
      <c r="B141" s="187" t="s">
        <v>264</v>
      </c>
      <c r="C141" s="188">
        <f>'savst.kopā'!J31</f>
        <v>0</v>
      </c>
      <c r="D141" s="188">
        <f>'savst.kopā'!J46</f>
        <v>0</v>
      </c>
      <c r="E141" s="188"/>
      <c r="F141" s="189">
        <f t="shared" si="21"/>
        <v>0</v>
      </c>
      <c r="G141" s="190">
        <f>-F141</f>
        <v>0</v>
      </c>
      <c r="H141" s="190">
        <f t="shared" si="18"/>
        <v>0</v>
      </c>
      <c r="I141" s="188">
        <f>'savst.kopā'!K31</f>
        <v>7000</v>
      </c>
      <c r="J141" s="188">
        <f>'savst.kopā'!K46</f>
        <v>6</v>
      </c>
      <c r="K141" s="188">
        <v>0</v>
      </c>
      <c r="L141" s="190">
        <f t="shared" si="19"/>
        <v>7006</v>
      </c>
      <c r="M141" s="190">
        <f>-L141</f>
        <v>-7006</v>
      </c>
      <c r="N141" s="190">
        <f t="shared" si="20"/>
        <v>0</v>
      </c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</row>
    <row r="142" spans="1:39" s="191" customFormat="1" ht="12.75">
      <c r="A142" s="186"/>
      <c r="B142" s="187" t="s">
        <v>265</v>
      </c>
      <c r="C142" s="188">
        <v>0</v>
      </c>
      <c r="D142" s="188">
        <f>starp_kopā!F44</f>
        <v>3093</v>
      </c>
      <c r="E142" s="188"/>
      <c r="F142" s="189">
        <f t="shared" si="21"/>
        <v>3093</v>
      </c>
      <c r="G142" s="190">
        <f>-F142</f>
        <v>-3093</v>
      </c>
      <c r="H142" s="190">
        <f t="shared" si="18"/>
        <v>0</v>
      </c>
      <c r="I142" s="188">
        <v>0</v>
      </c>
      <c r="J142" s="188">
        <f>starp_kopā!G44</f>
        <v>56581</v>
      </c>
      <c r="K142" s="188">
        <v>0</v>
      </c>
      <c r="L142" s="190">
        <f t="shared" si="19"/>
        <v>56581</v>
      </c>
      <c r="M142" s="190">
        <f>-L142</f>
        <v>-56581</v>
      </c>
      <c r="N142" s="190">
        <f t="shared" si="20"/>
        <v>0</v>
      </c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</row>
    <row r="143" spans="1:39" s="68" customFormat="1" ht="12.75">
      <c r="A143" s="103" t="s">
        <v>281</v>
      </c>
      <c r="B143" s="184" t="s">
        <v>361</v>
      </c>
      <c r="C143" s="77">
        <f>'[8]PB_2010'!$C$660</f>
        <v>169940488</v>
      </c>
      <c r="D143" s="77">
        <f>'[9]SB'!$C$691</f>
        <v>7269318</v>
      </c>
      <c r="E143" s="77">
        <f>'[10]2_Zied 2010'!$C$663</f>
        <v>224868</v>
      </c>
      <c r="F143" s="19">
        <f t="shared" si="21"/>
        <v>177434674</v>
      </c>
      <c r="G143" s="49">
        <f>G144+G145</f>
        <v>-58965</v>
      </c>
      <c r="H143" s="49">
        <f t="shared" si="18"/>
        <v>177375709</v>
      </c>
      <c r="I143" s="77">
        <f>'[8]PB_2010'!$D$660</f>
        <v>140044592</v>
      </c>
      <c r="J143" s="77">
        <f>'[9]SB'!$D$691</f>
        <v>6300902</v>
      </c>
      <c r="K143" s="77">
        <f>'[10]2_Zied 2010'!$D$663</f>
        <v>180648</v>
      </c>
      <c r="L143" s="19">
        <f t="shared" si="19"/>
        <v>146526142</v>
      </c>
      <c r="M143" s="49">
        <f>M144+M145</f>
        <v>-352475</v>
      </c>
      <c r="N143" s="49">
        <f t="shared" si="20"/>
        <v>146173667</v>
      </c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</row>
    <row r="144" spans="1:39" s="191" customFormat="1" ht="12.75">
      <c r="A144" s="186"/>
      <c r="B144" s="187" t="s">
        <v>264</v>
      </c>
      <c r="C144" s="188">
        <f>'savst.kopā'!J32</f>
        <v>4120</v>
      </c>
      <c r="D144" s="188">
        <f>'savst.kopā'!J47</f>
        <v>0</v>
      </c>
      <c r="E144" s="188"/>
      <c r="F144" s="189">
        <f t="shared" si="21"/>
        <v>4120</v>
      </c>
      <c r="G144" s="190">
        <f>-F144</f>
        <v>-4120</v>
      </c>
      <c r="H144" s="190">
        <f t="shared" si="18"/>
        <v>0</v>
      </c>
      <c r="I144" s="188">
        <f>'savst.kopā'!K32</f>
        <v>43472</v>
      </c>
      <c r="J144" s="188">
        <f>'savst.kopā'!K47</f>
        <v>1412</v>
      </c>
      <c r="K144" s="188">
        <v>0</v>
      </c>
      <c r="L144" s="190">
        <f t="shared" si="19"/>
        <v>44884</v>
      </c>
      <c r="M144" s="190">
        <f>-L144</f>
        <v>-44884</v>
      </c>
      <c r="N144" s="190">
        <f t="shared" si="20"/>
        <v>0</v>
      </c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</row>
    <row r="145" spans="1:39" s="191" customFormat="1" ht="12.75">
      <c r="A145" s="186"/>
      <c r="B145" s="187" t="s">
        <v>265</v>
      </c>
      <c r="C145" s="188">
        <f>starp_kopā!F29</f>
        <v>14168</v>
      </c>
      <c r="D145" s="188">
        <f>starp_kopā!F45</f>
        <v>40677</v>
      </c>
      <c r="E145" s="188"/>
      <c r="F145" s="189">
        <f t="shared" si="21"/>
        <v>54845</v>
      </c>
      <c r="G145" s="190">
        <f>-F145</f>
        <v>-54845</v>
      </c>
      <c r="H145" s="190">
        <f t="shared" si="18"/>
        <v>0</v>
      </c>
      <c r="I145" s="188">
        <f>starp_kopā!G29</f>
        <v>255087</v>
      </c>
      <c r="J145" s="188">
        <f>starp_kopā!G45</f>
        <v>52504</v>
      </c>
      <c r="K145" s="188">
        <v>0</v>
      </c>
      <c r="L145" s="190">
        <f t="shared" si="19"/>
        <v>307591</v>
      </c>
      <c r="M145" s="190">
        <f>-L145</f>
        <v>-307591</v>
      </c>
      <c r="N145" s="190">
        <f t="shared" si="20"/>
        <v>0</v>
      </c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</row>
    <row r="146" spans="1:39" s="68" customFormat="1" ht="12.75">
      <c r="A146" s="103" t="s">
        <v>282</v>
      </c>
      <c r="B146" s="184" t="s">
        <v>283</v>
      </c>
      <c r="C146" s="77">
        <f>'[8]PB_2010'!$C$661</f>
        <v>4848374</v>
      </c>
      <c r="D146" s="77">
        <f>'[9]SB'!$C$692</f>
        <v>7324</v>
      </c>
      <c r="E146" s="77">
        <f>'[10]2_Zied 2010'!$C$664</f>
        <v>1423</v>
      </c>
      <c r="F146" s="19">
        <f t="shared" si="21"/>
        <v>4857121</v>
      </c>
      <c r="G146" s="49">
        <f>G147</f>
        <v>0</v>
      </c>
      <c r="H146" s="49">
        <f t="shared" si="18"/>
        <v>4857121</v>
      </c>
      <c r="I146" s="77">
        <f>'[8]PB_2010'!$D$661</f>
        <v>3924694</v>
      </c>
      <c r="J146" s="77">
        <f>'[9]SB'!$D$692</f>
        <v>7820</v>
      </c>
      <c r="K146" s="77">
        <f>'[10]2_Zied 2010'!$D$664</f>
        <v>655</v>
      </c>
      <c r="L146" s="19">
        <f t="shared" si="19"/>
        <v>3933169</v>
      </c>
      <c r="M146" s="49">
        <f>M147+M148</f>
        <v>-5709</v>
      </c>
      <c r="N146" s="49">
        <f t="shared" si="20"/>
        <v>3927460</v>
      </c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</row>
    <row r="147" spans="1:39" s="191" customFormat="1" ht="12.75">
      <c r="A147" s="186"/>
      <c r="B147" s="187" t="s">
        <v>264</v>
      </c>
      <c r="C147" s="188">
        <f>'savst.kopā'!J33</f>
        <v>0</v>
      </c>
      <c r="D147" s="188">
        <f>'savst.kopā'!J48</f>
        <v>0</v>
      </c>
      <c r="E147" s="188"/>
      <c r="F147" s="189">
        <f t="shared" si="21"/>
        <v>0</v>
      </c>
      <c r="G147" s="190">
        <f>-F147</f>
        <v>0</v>
      </c>
      <c r="H147" s="190">
        <f t="shared" si="18"/>
        <v>0</v>
      </c>
      <c r="I147" s="188">
        <f>'savst.kopā'!K33</f>
        <v>1847</v>
      </c>
      <c r="J147" s="188">
        <v>0</v>
      </c>
      <c r="K147" s="188">
        <v>0</v>
      </c>
      <c r="L147" s="190">
        <f t="shared" si="19"/>
        <v>1847</v>
      </c>
      <c r="M147" s="190">
        <f>-L147</f>
        <v>-1847</v>
      </c>
      <c r="N147" s="190">
        <f>L147+M147</f>
        <v>0</v>
      </c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</row>
    <row r="148" spans="1:39" s="191" customFormat="1" ht="12.75">
      <c r="A148" s="186"/>
      <c r="B148" s="187" t="s">
        <v>265</v>
      </c>
      <c r="C148" s="188"/>
      <c r="D148" s="188"/>
      <c r="E148" s="188"/>
      <c r="F148" s="189"/>
      <c r="G148" s="190"/>
      <c r="H148" s="190"/>
      <c r="I148" s="188">
        <f>starp_kopā!G30</f>
        <v>3862</v>
      </c>
      <c r="J148" s="188"/>
      <c r="K148" s="188"/>
      <c r="L148" s="190">
        <f t="shared" si="19"/>
        <v>3862</v>
      </c>
      <c r="M148" s="190">
        <f>-L148</f>
        <v>-3862</v>
      </c>
      <c r="N148" s="190">
        <f>L148+M148</f>
        <v>0</v>
      </c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</row>
    <row r="149" spans="1:39" s="68" customFormat="1" ht="12.75">
      <c r="A149" s="103" t="s">
        <v>284</v>
      </c>
      <c r="B149" s="184" t="s">
        <v>285</v>
      </c>
      <c r="C149" s="77">
        <f>'[8]PB_2010'!$C$662</f>
        <v>110525456</v>
      </c>
      <c r="D149" s="77">
        <f>'[9]SB'!$C$693</f>
        <v>308179</v>
      </c>
      <c r="E149" s="77">
        <f>'[10]2_Zied 2010'!$C$665</f>
        <v>1000973</v>
      </c>
      <c r="F149" s="19">
        <f t="shared" si="21"/>
        <v>111834608</v>
      </c>
      <c r="G149" s="49">
        <f>G150+G151</f>
        <v>-59483</v>
      </c>
      <c r="H149" s="49">
        <f t="shared" si="18"/>
        <v>111775125</v>
      </c>
      <c r="I149" s="77">
        <f>'[8]PB_2010'!$D$662</f>
        <v>96489374</v>
      </c>
      <c r="J149" s="77">
        <f>'[9]SB'!$D$693</f>
        <v>181233</v>
      </c>
      <c r="K149" s="77">
        <f>'[10]2_Zied 2010'!$D$665</f>
        <v>898224</v>
      </c>
      <c r="L149" s="19">
        <f t="shared" si="19"/>
        <v>97568831</v>
      </c>
      <c r="M149" s="49">
        <f>SUM(M150:M151)</f>
        <v>-147187</v>
      </c>
      <c r="N149" s="49">
        <f t="shared" si="20"/>
        <v>97421644</v>
      </c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</row>
    <row r="150" spans="1:39" s="191" customFormat="1" ht="12.75">
      <c r="A150" s="186"/>
      <c r="B150" s="187" t="s">
        <v>264</v>
      </c>
      <c r="C150" s="188">
        <f>'savst.kopā'!J34</f>
        <v>23483</v>
      </c>
      <c r="D150" s="188">
        <f>'savst.kopā'!J49</f>
        <v>0</v>
      </c>
      <c r="E150" s="188">
        <v>0</v>
      </c>
      <c r="F150" s="189">
        <f>SUM(C150:E150)</f>
        <v>23483</v>
      </c>
      <c r="G150" s="190">
        <f>-F150</f>
        <v>-23483</v>
      </c>
      <c r="H150" s="190">
        <f t="shared" si="18"/>
        <v>0</v>
      </c>
      <c r="I150" s="188">
        <f>'savst.kopā'!K34</f>
        <v>75169</v>
      </c>
      <c r="J150" s="188">
        <v>0</v>
      </c>
      <c r="K150" s="188">
        <f>'savst.kopā'!M64</f>
        <v>18</v>
      </c>
      <c r="L150" s="190">
        <f t="shared" si="19"/>
        <v>75187</v>
      </c>
      <c r="M150" s="190">
        <f>-L150</f>
        <v>-75187</v>
      </c>
      <c r="N150" s="190">
        <f t="shared" si="20"/>
        <v>0</v>
      </c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</row>
    <row r="151" spans="1:39" s="191" customFormat="1" ht="12.75">
      <c r="A151" s="186"/>
      <c r="B151" s="187" t="s">
        <v>265</v>
      </c>
      <c r="C151" s="188">
        <v>0</v>
      </c>
      <c r="D151" s="188">
        <f>starp_kopā!F47</f>
        <v>36000</v>
      </c>
      <c r="E151" s="188"/>
      <c r="F151" s="189">
        <f t="shared" si="21"/>
        <v>36000</v>
      </c>
      <c r="G151" s="190">
        <f>-F151</f>
        <v>-36000</v>
      </c>
      <c r="H151" s="190">
        <f t="shared" si="18"/>
        <v>0</v>
      </c>
      <c r="I151" s="188">
        <f>starp_kopā!G31</f>
        <v>36000</v>
      </c>
      <c r="J151" s="188">
        <f>starp_kopā!G47</f>
        <v>36000</v>
      </c>
      <c r="K151" s="188">
        <v>0</v>
      </c>
      <c r="L151" s="190">
        <f t="shared" si="19"/>
        <v>72000</v>
      </c>
      <c r="M151" s="190">
        <f>-L151</f>
        <v>-72000</v>
      </c>
      <c r="N151" s="190">
        <f t="shared" si="20"/>
        <v>0</v>
      </c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</row>
    <row r="152" spans="1:39" s="68" customFormat="1" ht="12.75">
      <c r="A152" s="103" t="s">
        <v>286</v>
      </c>
      <c r="B152" s="184" t="s">
        <v>287</v>
      </c>
      <c r="C152" s="77">
        <f>'[8]PB_2010'!$C$663</f>
        <v>585685345</v>
      </c>
      <c r="D152" s="77">
        <f>'[9]SB'!$C$694</f>
        <v>1093474</v>
      </c>
      <c r="E152" s="77">
        <f>'[10]2_Zied 2010'!$C$666</f>
        <v>879835</v>
      </c>
      <c r="F152" s="19">
        <f t="shared" si="21"/>
        <v>587658654</v>
      </c>
      <c r="G152" s="49">
        <f>G153+G154</f>
        <v>-2508050</v>
      </c>
      <c r="H152" s="49">
        <f t="shared" si="18"/>
        <v>585150604</v>
      </c>
      <c r="I152" s="77">
        <f>'[8]PB_2010'!$D$663</f>
        <v>538757588</v>
      </c>
      <c r="J152" s="77">
        <f>'[9]SB'!$D$694</f>
        <v>552687</v>
      </c>
      <c r="K152" s="77">
        <f>'[10]2_Zied 2010'!$D$666</f>
        <v>600475</v>
      </c>
      <c r="L152" s="19">
        <f t="shared" si="19"/>
        <v>539910750</v>
      </c>
      <c r="M152" s="49">
        <f>M153+M154</f>
        <v>-3773763</v>
      </c>
      <c r="N152" s="49">
        <f t="shared" si="20"/>
        <v>536136987</v>
      </c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</row>
    <row r="153" spans="1:39" s="191" customFormat="1" ht="12.75">
      <c r="A153" s="186"/>
      <c r="B153" s="187" t="s">
        <v>264</v>
      </c>
      <c r="C153" s="188">
        <f>'savst.kopā'!J35</f>
        <v>2480335</v>
      </c>
      <c r="D153" s="188">
        <f>'savst.kopā'!J50</f>
        <v>0</v>
      </c>
      <c r="E153" s="188"/>
      <c r="F153" s="189">
        <f t="shared" si="21"/>
        <v>2480335</v>
      </c>
      <c r="G153" s="190">
        <f>-F153</f>
        <v>-2480335</v>
      </c>
      <c r="H153" s="190">
        <f t="shared" si="18"/>
        <v>0</v>
      </c>
      <c r="I153" s="188">
        <f>'savst.kopā'!M35</f>
        <v>3756841</v>
      </c>
      <c r="J153" s="188">
        <f>'savst.kopā'!K50</f>
        <v>1405</v>
      </c>
      <c r="K153" s="188">
        <v>0</v>
      </c>
      <c r="L153" s="190">
        <f t="shared" si="19"/>
        <v>3758246</v>
      </c>
      <c r="M153" s="190">
        <f>-L153</f>
        <v>-3758246</v>
      </c>
      <c r="N153" s="190">
        <f t="shared" si="20"/>
        <v>0</v>
      </c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</row>
    <row r="154" spans="1:39" s="191" customFormat="1" ht="12.75">
      <c r="A154" s="186"/>
      <c r="B154" s="187" t="s">
        <v>265</v>
      </c>
      <c r="C154" s="188">
        <f>starp_kopā!F32</f>
        <v>27715</v>
      </c>
      <c r="D154" s="188">
        <v>0</v>
      </c>
      <c r="E154" s="188"/>
      <c r="F154" s="189">
        <f t="shared" si="21"/>
        <v>27715</v>
      </c>
      <c r="G154" s="190">
        <f>-F154</f>
        <v>-27715</v>
      </c>
      <c r="H154" s="190">
        <f t="shared" si="18"/>
        <v>0</v>
      </c>
      <c r="I154" s="188">
        <f>starp_kopā!G32</f>
        <v>15</v>
      </c>
      <c r="J154" s="188">
        <f>starp_kopā!G48</f>
        <v>15502</v>
      </c>
      <c r="K154" s="188">
        <v>0</v>
      </c>
      <c r="L154" s="190">
        <f t="shared" si="19"/>
        <v>15517</v>
      </c>
      <c r="M154" s="190">
        <f>-L154</f>
        <v>-15517</v>
      </c>
      <c r="N154" s="190">
        <f t="shared" si="20"/>
        <v>0</v>
      </c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</row>
    <row r="155" spans="1:39" s="68" customFormat="1" ht="12.75">
      <c r="A155" s="103" t="s">
        <v>288</v>
      </c>
      <c r="B155" s="184" t="s">
        <v>289</v>
      </c>
      <c r="C155" s="77">
        <f>'[8]PB_2010'!$C$664</f>
        <v>137987703</v>
      </c>
      <c r="D155" s="77">
        <f>'[9]SB'!$C$695</f>
        <v>81767</v>
      </c>
      <c r="E155" s="77">
        <f>'[10]2_Zied 2010'!$C$667</f>
        <v>1862349</v>
      </c>
      <c r="F155" s="19">
        <f t="shared" si="21"/>
        <v>139931819</v>
      </c>
      <c r="G155" s="49">
        <f>G157+G156</f>
        <v>-992248</v>
      </c>
      <c r="H155" s="49">
        <f t="shared" si="18"/>
        <v>138939571</v>
      </c>
      <c r="I155" s="77">
        <f>'[8]PB_2010'!$D$664</f>
        <v>130929686</v>
      </c>
      <c r="J155" s="77">
        <f>'[9]SB'!$D$695</f>
        <v>69704</v>
      </c>
      <c r="K155" s="77">
        <f>'[10]2_Zied 2010'!$D$667</f>
        <v>1794576</v>
      </c>
      <c r="L155" s="19">
        <f t="shared" si="19"/>
        <v>132793966</v>
      </c>
      <c r="M155" s="49">
        <f>M157+M156</f>
        <v>-1983617</v>
      </c>
      <c r="N155" s="49">
        <f t="shared" si="20"/>
        <v>130810349</v>
      </c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</row>
    <row r="156" spans="1:39" s="191" customFormat="1" ht="12.75">
      <c r="A156" s="186"/>
      <c r="B156" s="187" t="s">
        <v>264</v>
      </c>
      <c r="C156" s="188">
        <f>'savst.kopā'!J36</f>
        <v>992248</v>
      </c>
      <c r="D156" s="188">
        <f>'savst.kopā'!J51</f>
        <v>0</v>
      </c>
      <c r="E156" s="188"/>
      <c r="F156" s="190">
        <f t="shared" si="21"/>
        <v>992248</v>
      </c>
      <c r="G156" s="190">
        <f>-F156</f>
        <v>-992248</v>
      </c>
      <c r="H156" s="190">
        <f t="shared" si="18"/>
        <v>0</v>
      </c>
      <c r="I156" s="188">
        <f>'savst.kopā'!K36</f>
        <v>1983617</v>
      </c>
      <c r="J156" s="188">
        <v>0</v>
      </c>
      <c r="K156" s="188">
        <v>0</v>
      </c>
      <c r="L156" s="190">
        <f t="shared" si="19"/>
        <v>1983617</v>
      </c>
      <c r="M156" s="190">
        <f>-L156</f>
        <v>-1983617</v>
      </c>
      <c r="N156" s="190">
        <f t="shared" si="20"/>
        <v>0</v>
      </c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</row>
    <row r="157" spans="1:39" s="74" customFormat="1" ht="12.75" hidden="1">
      <c r="A157" s="104"/>
      <c r="B157" s="46" t="s">
        <v>265</v>
      </c>
      <c r="C157" s="23"/>
      <c r="D157" s="23">
        <v>0</v>
      </c>
      <c r="E157" s="23"/>
      <c r="F157" s="24">
        <f t="shared" si="21"/>
        <v>0</v>
      </c>
      <c r="G157" s="24">
        <f>-F157</f>
        <v>0</v>
      </c>
      <c r="H157" s="24">
        <f t="shared" si="18"/>
        <v>0</v>
      </c>
      <c r="I157" s="23">
        <v>0</v>
      </c>
      <c r="J157" s="23">
        <v>0</v>
      </c>
      <c r="K157" s="23">
        <v>0</v>
      </c>
      <c r="L157" s="24">
        <f t="shared" si="19"/>
        <v>0</v>
      </c>
      <c r="M157" s="24">
        <f>-L157</f>
        <v>0</v>
      </c>
      <c r="N157" s="24">
        <f t="shared" si="20"/>
        <v>0</v>
      </c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</row>
    <row r="158" spans="1:39" s="68" customFormat="1" ht="12.75">
      <c r="A158" s="103"/>
      <c r="B158" s="184"/>
      <c r="C158" s="77"/>
      <c r="D158" s="77"/>
      <c r="E158" s="77"/>
      <c r="F158" s="21"/>
      <c r="G158" s="39"/>
      <c r="H158" s="39"/>
      <c r="I158" s="49"/>
      <c r="J158" s="39"/>
      <c r="K158" s="39"/>
      <c r="L158" s="39"/>
      <c r="M158" s="39"/>
      <c r="N158" s="3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</row>
    <row r="159" spans="1:20" s="3" customFormat="1" ht="12.75">
      <c r="A159" s="94"/>
      <c r="B159" s="65" t="s">
        <v>28</v>
      </c>
      <c r="C159" s="21">
        <f>'[8]PB_2010'!$C$665</f>
        <v>1453289856</v>
      </c>
      <c r="D159" s="21">
        <f>D160+D200++D213</f>
        <v>31237249</v>
      </c>
      <c r="E159" s="21">
        <f>E160+E200+E213</f>
        <v>4676316</v>
      </c>
      <c r="F159" s="21">
        <f aca="true" t="shared" si="22" ref="F159:F210">SUM(C159:E159)</f>
        <v>1489203421</v>
      </c>
      <c r="G159" s="21">
        <f>G160+G200</f>
        <v>-18971224</v>
      </c>
      <c r="H159" s="21">
        <f aca="true" t="shared" si="23" ref="H159:H175">F159+G159</f>
        <v>1470232197</v>
      </c>
      <c r="I159" s="21">
        <f>I160+I200+I213</f>
        <v>1306550959</v>
      </c>
      <c r="J159" s="21">
        <f>J160+J200+J213</f>
        <v>26116105</v>
      </c>
      <c r="K159" s="21">
        <f>K160+K200+K213</f>
        <v>3926482</v>
      </c>
      <c r="L159" s="21">
        <f>I159+J159+K159</f>
        <v>1336593546</v>
      </c>
      <c r="M159" s="21">
        <f>M160+M200</f>
        <v>-72241053</v>
      </c>
      <c r="N159" s="21">
        <f>L159+M159</f>
        <v>1264352493</v>
      </c>
      <c r="O159" s="5" t="e">
        <f>O160+O200+N213</f>
        <v>#REF!</v>
      </c>
      <c r="P159" s="58" t="e">
        <f>N159-O159</f>
        <v>#REF!</v>
      </c>
      <c r="T159" s="5"/>
    </row>
    <row r="160" spans="1:16" s="3" customFormat="1" ht="12.75">
      <c r="A160" s="64" t="s">
        <v>202</v>
      </c>
      <c r="B160" s="65" t="s">
        <v>29</v>
      </c>
      <c r="C160" s="21">
        <f>'[8]PB_2010'!$C$666</f>
        <v>1107631790</v>
      </c>
      <c r="D160" s="21">
        <f>'[9]SB'!$C$698</f>
        <v>24773115</v>
      </c>
      <c r="E160" s="21">
        <f>'[10]2_Zied 2010'!$C$670</f>
        <v>4266975</v>
      </c>
      <c r="F160" s="21">
        <f t="shared" si="22"/>
        <v>1136671880</v>
      </c>
      <c r="G160" s="21">
        <f>G161+G176+G178+G172+G182+G191</f>
        <v>-18834226</v>
      </c>
      <c r="H160" s="21">
        <f t="shared" si="23"/>
        <v>1117837654</v>
      </c>
      <c r="I160" s="21">
        <f>I161+I177+I172+I191+I188</f>
        <v>1044057009</v>
      </c>
      <c r="J160" s="21">
        <f>J161+J177+J172+J191+J188</f>
        <v>21196581</v>
      </c>
      <c r="K160" s="21">
        <f>K161+K177+K172+K191+K188</f>
        <v>3590062</v>
      </c>
      <c r="L160" s="21">
        <f>SUM(I160:K160)</f>
        <v>1068843652</v>
      </c>
      <c r="M160" s="21">
        <f>M161+M178+M172+M182+M191</f>
        <v>-72013812</v>
      </c>
      <c r="N160" s="21">
        <f>L160+M160</f>
        <v>996829840</v>
      </c>
      <c r="O160" s="5" t="e">
        <f>O161+O172+O177+O188+O191</f>
        <v>#REF!</v>
      </c>
      <c r="P160" s="58" t="e">
        <f>N160-O160</f>
        <v>#REF!</v>
      </c>
    </row>
    <row r="161" spans="1:16" s="3" customFormat="1" ht="13.5">
      <c r="A161" s="98" t="s">
        <v>223</v>
      </c>
      <c r="B161" s="42" t="s">
        <v>30</v>
      </c>
      <c r="C161" s="28">
        <f>'[8]PB_2010'!$C$667</f>
        <v>834826641</v>
      </c>
      <c r="D161" s="28">
        <f>'[9]SB'!$C$699</f>
        <v>21136207</v>
      </c>
      <c r="E161" s="28">
        <f>'[10]2_Zied 2010'!$C$671</f>
        <v>2196010</v>
      </c>
      <c r="F161" s="21">
        <f t="shared" si="22"/>
        <v>858158858</v>
      </c>
      <c r="G161" s="28">
        <f>SUM(G163:G165)</f>
        <v>0</v>
      </c>
      <c r="H161" s="28">
        <f t="shared" si="23"/>
        <v>858158858</v>
      </c>
      <c r="I161" s="28">
        <f>I163+I164+I165</f>
        <v>783502601</v>
      </c>
      <c r="J161" s="28">
        <f>J163+J164+J165</f>
        <v>18255214</v>
      </c>
      <c r="K161" s="28">
        <f>K163+K164+K165</f>
        <v>1604084</v>
      </c>
      <c r="L161" s="28">
        <f>SUM(I161:K161)</f>
        <v>803361899</v>
      </c>
      <c r="M161" s="28">
        <f>SUM(M163:M165)</f>
        <v>0</v>
      </c>
      <c r="N161" s="28">
        <f>L161+M161</f>
        <v>803361899</v>
      </c>
      <c r="O161" s="5" t="e">
        <f>O162+O165</f>
        <v>#REF!</v>
      </c>
      <c r="P161" s="58" t="e">
        <f>N161-O161</f>
        <v>#REF!</v>
      </c>
    </row>
    <row r="162" spans="1:16" s="68" customFormat="1" ht="12.75">
      <c r="A162" s="105">
        <v>1000</v>
      </c>
      <c r="B162" s="40" t="s">
        <v>262</v>
      </c>
      <c r="C162" s="49">
        <f>'[8]PB_2010'!$C$668</f>
        <v>536914871</v>
      </c>
      <c r="D162" s="49">
        <f>'[9]SB'!$C$700</f>
        <v>1530788</v>
      </c>
      <c r="E162" s="49">
        <f>'[10]2_Zied 2010'!$C$672</f>
        <v>111933</v>
      </c>
      <c r="F162" s="19">
        <f t="shared" si="22"/>
        <v>538557592</v>
      </c>
      <c r="G162" s="49"/>
      <c r="H162" s="49">
        <f t="shared" si="23"/>
        <v>538557592</v>
      </c>
      <c r="I162" s="49">
        <f>I163+I164</f>
        <v>520216001</v>
      </c>
      <c r="J162" s="49">
        <f>J163+J164</f>
        <v>1336181</v>
      </c>
      <c r="K162" s="49">
        <f>K163+K164</f>
        <v>82109</v>
      </c>
      <c r="L162" s="49">
        <f>SUM(I162:K162)</f>
        <v>521634291</v>
      </c>
      <c r="M162" s="49">
        <v>0</v>
      </c>
      <c r="N162" s="49">
        <f>SUM(L162:M162)</f>
        <v>521634291</v>
      </c>
      <c r="O162" s="58">
        <f>N163+N164</f>
        <v>521634291</v>
      </c>
      <c r="P162" s="58">
        <f>N162-O162</f>
        <v>0</v>
      </c>
    </row>
    <row r="163" spans="1:14" s="3" customFormat="1" ht="12.75">
      <c r="A163" s="94">
        <v>1100</v>
      </c>
      <c r="B163" s="40" t="s">
        <v>362</v>
      </c>
      <c r="C163" s="19">
        <f>'[8]PB_2010'!$C$669</f>
        <v>401489586</v>
      </c>
      <c r="D163" s="19">
        <f>'[9]SB'!$C$701</f>
        <v>1204919</v>
      </c>
      <c r="E163" s="19">
        <f>'[10]2_Zied 2010'!$C$673</f>
        <v>87569</v>
      </c>
      <c r="F163" s="19">
        <f t="shared" si="22"/>
        <v>402782074</v>
      </c>
      <c r="G163" s="19"/>
      <c r="H163" s="19">
        <f t="shared" si="23"/>
        <v>402782074</v>
      </c>
      <c r="I163" s="19">
        <f>'[8]PB_2010'!$D$669</f>
        <v>417146694</v>
      </c>
      <c r="J163" s="19">
        <f>'[9]SB'!$D$701</f>
        <v>1066008</v>
      </c>
      <c r="K163" s="19">
        <f>'[10]2_Zied 2010'!$D$673</f>
        <v>68841</v>
      </c>
      <c r="L163" s="19">
        <f aca="true" t="shared" si="24" ref="L163:L178">I163+J163+K163</f>
        <v>418281543</v>
      </c>
      <c r="M163" s="19">
        <v>0</v>
      </c>
      <c r="N163" s="19">
        <f aca="true" t="shared" si="25" ref="N163:N193">L163+M163</f>
        <v>418281543</v>
      </c>
    </row>
    <row r="164" spans="1:14" s="3" customFormat="1" ht="32.25" customHeight="1">
      <c r="A164" s="94">
        <v>1200</v>
      </c>
      <c r="B164" s="40" t="s">
        <v>353</v>
      </c>
      <c r="C164" s="19">
        <f>'[8]PB_2010'!$C$689</f>
        <v>100953723</v>
      </c>
      <c r="D164" s="19">
        <f>'[9]SB'!$C$717</f>
        <v>304267</v>
      </c>
      <c r="E164" s="19">
        <f>'[10]2_Zied 2010'!$C$683</f>
        <v>21442</v>
      </c>
      <c r="F164" s="19">
        <f t="shared" si="22"/>
        <v>101279432</v>
      </c>
      <c r="G164" s="19"/>
      <c r="H164" s="19">
        <f t="shared" si="23"/>
        <v>101279432</v>
      </c>
      <c r="I164" s="19">
        <f>'[8]PB_2010'!$D$689</f>
        <v>103069307</v>
      </c>
      <c r="J164" s="19">
        <f>'[9]SB'!$D$717</f>
        <v>270173</v>
      </c>
      <c r="K164" s="19">
        <f>'[10]2_Zied 2010'!$D$683</f>
        <v>13268</v>
      </c>
      <c r="L164" s="19">
        <f t="shared" si="24"/>
        <v>103352748</v>
      </c>
      <c r="M164" s="19">
        <v>0</v>
      </c>
      <c r="N164" s="19">
        <f t="shared" si="25"/>
        <v>103352748</v>
      </c>
    </row>
    <row r="165" spans="1:16" s="68" customFormat="1" ht="12.75">
      <c r="A165" s="105">
        <v>2000</v>
      </c>
      <c r="B165" s="40" t="s">
        <v>43</v>
      </c>
      <c r="C165" s="49">
        <f>'[8]PB_2010'!$C$700</f>
        <v>297902514</v>
      </c>
      <c r="D165" s="49">
        <f>'[9]SB'!$C$726</f>
        <v>1948770</v>
      </c>
      <c r="E165" s="49">
        <f>'[10]2_Zied 2010'!$C$689</f>
        <v>2084077</v>
      </c>
      <c r="F165" s="19">
        <f t="shared" si="22"/>
        <v>301935361</v>
      </c>
      <c r="G165" s="49"/>
      <c r="H165" s="49">
        <f t="shared" si="23"/>
        <v>301935361</v>
      </c>
      <c r="I165" s="49">
        <f>SUM(I166:I171)</f>
        <v>263286600</v>
      </c>
      <c r="J165" s="49">
        <f>SUM(J166:J171)</f>
        <v>16919033</v>
      </c>
      <c r="K165" s="49">
        <f>SUM(K166:K171)</f>
        <v>1521975</v>
      </c>
      <c r="L165" s="49">
        <f t="shared" si="24"/>
        <v>281727608</v>
      </c>
      <c r="M165" s="49">
        <v>0</v>
      </c>
      <c r="N165" s="49">
        <f t="shared" si="25"/>
        <v>281727608</v>
      </c>
      <c r="O165" s="58" t="e">
        <f>N166+N167+N168+N169+N170+#REF!+#REF!+N171</f>
        <v>#REF!</v>
      </c>
      <c r="P165" s="58" t="e">
        <f>N165-O165</f>
        <v>#REF!</v>
      </c>
    </row>
    <row r="166" spans="1:14" s="3" customFormat="1" ht="12.75">
      <c r="A166" s="94">
        <v>2100</v>
      </c>
      <c r="B166" s="40" t="s">
        <v>233</v>
      </c>
      <c r="C166" s="19">
        <f>'[8]PB_2010'!$C$701</f>
        <v>2516507</v>
      </c>
      <c r="D166" s="19">
        <f>'[9]SB'!$C$727</f>
        <v>31912</v>
      </c>
      <c r="E166" s="19">
        <f>'[10]2_Zied 2010'!$C$690</f>
        <v>43237</v>
      </c>
      <c r="F166" s="19">
        <f t="shared" si="22"/>
        <v>2591656</v>
      </c>
      <c r="G166" s="19"/>
      <c r="H166" s="19">
        <f t="shared" si="23"/>
        <v>2591656</v>
      </c>
      <c r="I166" s="19">
        <f>'[8]PB_2010'!$D$701</f>
        <v>2235510</v>
      </c>
      <c r="J166" s="19">
        <f>'[9]SB'!$D$727</f>
        <v>6373</v>
      </c>
      <c r="K166" s="19">
        <f>'[10]2_Zied 2010'!$D$690</f>
        <v>21681</v>
      </c>
      <c r="L166" s="19">
        <f t="shared" si="24"/>
        <v>2263564</v>
      </c>
      <c r="M166" s="19">
        <v>0</v>
      </c>
      <c r="N166" s="19">
        <f t="shared" si="25"/>
        <v>2263564</v>
      </c>
    </row>
    <row r="167" spans="1:14" s="3" customFormat="1" ht="12.75">
      <c r="A167" s="94">
        <v>2200</v>
      </c>
      <c r="B167" s="40" t="s">
        <v>234</v>
      </c>
      <c r="C167" s="19">
        <f>'[8]PB_2010'!$C$708</f>
        <v>173833828</v>
      </c>
      <c r="D167" s="19">
        <f>'[9]SB'!$C$734</f>
        <v>16303747</v>
      </c>
      <c r="E167" s="19">
        <f>'[10]2_Zied 2010'!$C$697</f>
        <v>1527857</v>
      </c>
      <c r="F167" s="19">
        <f t="shared" si="22"/>
        <v>191665432</v>
      </c>
      <c r="G167" s="19"/>
      <c r="H167" s="19">
        <f t="shared" si="23"/>
        <v>191665432</v>
      </c>
      <c r="I167" s="19">
        <f>'[8]PB_2010'!$D$708</f>
        <v>162688791</v>
      </c>
      <c r="J167" s="19">
        <f>'[9]SB'!$D$734</f>
        <v>15475151</v>
      </c>
      <c r="K167" s="19">
        <f>'[10]2_Zied 2010'!$D$697</f>
        <v>1158982</v>
      </c>
      <c r="L167" s="19">
        <f t="shared" si="24"/>
        <v>179322924</v>
      </c>
      <c r="M167" s="19">
        <v>0</v>
      </c>
      <c r="N167" s="19">
        <f t="shared" si="25"/>
        <v>179322924</v>
      </c>
    </row>
    <row r="168" spans="1:14" s="3" customFormat="1" ht="25.5">
      <c r="A168" s="94">
        <v>2300</v>
      </c>
      <c r="B168" s="40" t="s">
        <v>235</v>
      </c>
      <c r="C168" s="19">
        <f>'[8]PB_2010'!$C$755</f>
        <v>76494342</v>
      </c>
      <c r="D168" s="19">
        <f>'[9]SB'!$C$785</f>
        <v>1719621</v>
      </c>
      <c r="E168" s="19">
        <f>'[10]2_Zied 2010'!$C$739</f>
        <v>455595</v>
      </c>
      <c r="F168" s="19">
        <f t="shared" si="22"/>
        <v>78669558</v>
      </c>
      <c r="G168" s="19"/>
      <c r="H168" s="19">
        <f t="shared" si="23"/>
        <v>78669558</v>
      </c>
      <c r="I168" s="19">
        <f>'[8]PB_2010'!$D$755</f>
        <v>75661983</v>
      </c>
      <c r="J168" s="19">
        <f>'[9]SB'!$D$785</f>
        <v>1410381</v>
      </c>
      <c r="K168" s="19">
        <f>'[10]2_Zied 2010'!$D$739</f>
        <v>334523</v>
      </c>
      <c r="L168" s="19">
        <f t="shared" si="24"/>
        <v>77406887</v>
      </c>
      <c r="M168" s="19">
        <v>0</v>
      </c>
      <c r="N168" s="19">
        <f t="shared" si="25"/>
        <v>77406887</v>
      </c>
    </row>
    <row r="169" spans="1:14" s="3" customFormat="1" ht="12.75">
      <c r="A169" s="94">
        <v>2400</v>
      </c>
      <c r="B169" s="40" t="s">
        <v>313</v>
      </c>
      <c r="C169" s="19">
        <f>'[8]PB_2010'!$C$782</f>
        <v>591229</v>
      </c>
      <c r="D169" s="19">
        <f>'[9]SB'!$C$810</f>
        <v>189</v>
      </c>
      <c r="E169" s="19">
        <f>'[10]2_Zied 2010'!$C$764</f>
        <v>2161</v>
      </c>
      <c r="F169" s="19">
        <f t="shared" si="22"/>
        <v>593579</v>
      </c>
      <c r="G169" s="19"/>
      <c r="H169" s="19">
        <f t="shared" si="23"/>
        <v>593579</v>
      </c>
      <c r="I169" s="19">
        <f>'[8]PB_2010'!$D$782</f>
        <v>602037</v>
      </c>
      <c r="J169" s="19">
        <f>'[9]SB'!$D$810</f>
        <v>68</v>
      </c>
      <c r="K169" s="19">
        <f>'[10]2_Zied 2010'!$D$764</f>
        <v>1907</v>
      </c>
      <c r="L169" s="19">
        <f t="shared" si="24"/>
        <v>604012</v>
      </c>
      <c r="M169" s="19">
        <v>0</v>
      </c>
      <c r="N169" s="19">
        <f t="shared" si="25"/>
        <v>604012</v>
      </c>
    </row>
    <row r="170" spans="1:14" s="3" customFormat="1" ht="12.75">
      <c r="A170" s="94">
        <v>2500</v>
      </c>
      <c r="B170" s="40" t="s">
        <v>236</v>
      </c>
      <c r="C170" s="19">
        <f>'[8]PB_2010'!$C$783</f>
        <v>4338959</v>
      </c>
      <c r="D170" s="19">
        <f>'[9]SB'!$C$814</f>
        <v>42421</v>
      </c>
      <c r="E170" s="19">
        <f>'[10]2_Zied 2010'!$C$765</f>
        <v>795</v>
      </c>
      <c r="F170" s="19">
        <f t="shared" si="22"/>
        <v>4382175</v>
      </c>
      <c r="G170" s="19"/>
      <c r="H170" s="19">
        <f t="shared" si="23"/>
        <v>4382175</v>
      </c>
      <c r="I170" s="19">
        <f>'[8]PB_2010'!$D$783</f>
        <v>3786638</v>
      </c>
      <c r="J170" s="19">
        <f>'[9]SB'!$D$814</f>
        <v>27060</v>
      </c>
      <c r="K170" s="19">
        <f>'[10]2_Zied 2010'!$D$765</f>
        <v>276</v>
      </c>
      <c r="L170" s="19">
        <f t="shared" si="24"/>
        <v>3813974</v>
      </c>
      <c r="M170" s="19">
        <v>0</v>
      </c>
      <c r="N170" s="19">
        <f t="shared" si="25"/>
        <v>3813974</v>
      </c>
    </row>
    <row r="171" spans="1:14" s="3" customFormat="1" ht="25.5">
      <c r="A171" s="94">
        <v>2800</v>
      </c>
      <c r="B171" s="40" t="s">
        <v>237</v>
      </c>
      <c r="C171" s="19">
        <f>'[8]PB_2010'!$C$790</f>
        <v>18566087</v>
      </c>
      <c r="D171" s="19">
        <v>0</v>
      </c>
      <c r="E171" s="19">
        <f>'[10]2_Zied 2010'!$C$771</f>
        <v>4606</v>
      </c>
      <c r="F171" s="19">
        <f t="shared" si="22"/>
        <v>18570693</v>
      </c>
      <c r="G171" s="19"/>
      <c r="H171" s="19">
        <f t="shared" si="23"/>
        <v>18570693</v>
      </c>
      <c r="I171" s="19">
        <f>'[8]PB_2010'!$D$790</f>
        <v>18311641</v>
      </c>
      <c r="J171" s="19">
        <v>0</v>
      </c>
      <c r="K171" s="19">
        <f>'[10]2_Zied 2010'!$D$771</f>
        <v>4606</v>
      </c>
      <c r="L171" s="19">
        <f t="shared" si="24"/>
        <v>18316247</v>
      </c>
      <c r="M171" s="19">
        <v>0</v>
      </c>
      <c r="N171" s="19">
        <f t="shared" si="25"/>
        <v>18316247</v>
      </c>
    </row>
    <row r="172" spans="1:16" s="3" customFormat="1" ht="13.5">
      <c r="A172" s="98" t="s">
        <v>224</v>
      </c>
      <c r="B172" s="42" t="s">
        <v>44</v>
      </c>
      <c r="C172" s="28">
        <f>'[8]PB_2010'!$C$791</f>
        <v>30201185</v>
      </c>
      <c r="D172" s="28">
        <f>'[9]SB'!$C$825</f>
        <v>22393</v>
      </c>
      <c r="E172" s="28">
        <v>0</v>
      </c>
      <c r="F172" s="21">
        <f t="shared" si="22"/>
        <v>30223578</v>
      </c>
      <c r="G172" s="28"/>
      <c r="H172" s="28">
        <f t="shared" si="23"/>
        <v>30223578</v>
      </c>
      <c r="I172" s="28">
        <f>I173+I174+I175</f>
        <v>27444493</v>
      </c>
      <c r="J172" s="28">
        <f>J173+J174+J175</f>
        <v>21366</v>
      </c>
      <c r="K172" s="28">
        <f>K173+K174+K175</f>
        <v>0</v>
      </c>
      <c r="L172" s="28">
        <f t="shared" si="24"/>
        <v>27465859</v>
      </c>
      <c r="M172" s="28">
        <f>M173+M174+M175</f>
        <v>-566204</v>
      </c>
      <c r="N172" s="28">
        <f t="shared" si="25"/>
        <v>26899655</v>
      </c>
      <c r="O172" s="5">
        <f>N173+N174+N175</f>
        <v>26899655</v>
      </c>
      <c r="P172" s="5">
        <f>N172-O172</f>
        <v>0</v>
      </c>
    </row>
    <row r="173" spans="1:14" s="3" customFormat="1" ht="12.75">
      <c r="A173" s="94">
        <v>4100</v>
      </c>
      <c r="B173" s="40" t="s">
        <v>240</v>
      </c>
      <c r="C173" s="19">
        <f>'[8]PB_2010'!$C$793</f>
        <v>8509310</v>
      </c>
      <c r="D173" s="19">
        <f>0</f>
        <v>0</v>
      </c>
      <c r="E173" s="19"/>
      <c r="F173" s="19">
        <f t="shared" si="22"/>
        <v>8509310</v>
      </c>
      <c r="G173" s="19"/>
      <c r="H173" s="49">
        <f t="shared" si="23"/>
        <v>8509310</v>
      </c>
      <c r="I173" s="19">
        <f>'[8]PB_2010'!$D$793</f>
        <v>6883699</v>
      </c>
      <c r="J173" s="19">
        <v>0</v>
      </c>
      <c r="K173" s="19">
        <v>0</v>
      </c>
      <c r="L173" s="19">
        <f t="shared" si="24"/>
        <v>6883699</v>
      </c>
      <c r="M173" s="19">
        <v>0</v>
      </c>
      <c r="N173" s="49">
        <f t="shared" si="25"/>
        <v>6883699</v>
      </c>
    </row>
    <row r="174" spans="1:14" s="3" customFormat="1" ht="12.75">
      <c r="A174" s="94">
        <v>4200</v>
      </c>
      <c r="B174" s="40" t="s">
        <v>241</v>
      </c>
      <c r="C174" s="19">
        <f>'[8]PB_2010'!$C$796</f>
        <v>1294606</v>
      </c>
      <c r="D174" s="19">
        <f>'[9]SB'!$C$829</f>
        <v>13176</v>
      </c>
      <c r="E174" s="19"/>
      <c r="F174" s="19">
        <f t="shared" si="22"/>
        <v>1307782</v>
      </c>
      <c r="G174" s="19"/>
      <c r="H174" s="49">
        <f t="shared" si="23"/>
        <v>1307782</v>
      </c>
      <c r="I174" s="19">
        <f>'[8]PB_2010'!$D$796</f>
        <v>1106270</v>
      </c>
      <c r="J174" s="19">
        <f>'[9]SB'!$D$829</f>
        <v>12943</v>
      </c>
      <c r="K174" s="19">
        <v>0</v>
      </c>
      <c r="L174" s="19">
        <f t="shared" si="24"/>
        <v>1119213</v>
      </c>
      <c r="M174" s="19">
        <v>0</v>
      </c>
      <c r="N174" s="49">
        <f t="shared" si="25"/>
        <v>1119213</v>
      </c>
    </row>
    <row r="175" spans="1:14" s="3" customFormat="1" ht="13.5" customHeight="1">
      <c r="A175" s="94">
        <v>4300</v>
      </c>
      <c r="B175" s="40" t="s">
        <v>242</v>
      </c>
      <c r="C175" s="19">
        <f>'[8]PB_2010'!$C$800</f>
        <v>16668468</v>
      </c>
      <c r="D175" s="19">
        <f>'[9]SB'!$C$838</f>
        <v>8329</v>
      </c>
      <c r="E175" s="19"/>
      <c r="F175" s="19">
        <f t="shared" si="22"/>
        <v>16676797</v>
      </c>
      <c r="G175" s="19">
        <f>G176</f>
        <v>-277350</v>
      </c>
      <c r="H175" s="49">
        <f t="shared" si="23"/>
        <v>16399447</v>
      </c>
      <c r="I175" s="19">
        <f>'[8]PB_2010'!$D$800</f>
        <v>19454524</v>
      </c>
      <c r="J175" s="19">
        <f>'[9]SB'!$D$838</f>
        <v>8423</v>
      </c>
      <c r="K175" s="19">
        <v>0</v>
      </c>
      <c r="L175" s="19">
        <f t="shared" si="24"/>
        <v>19462947</v>
      </c>
      <c r="M175" s="19">
        <f>M176</f>
        <v>-566204</v>
      </c>
      <c r="N175" s="49">
        <f t="shared" si="25"/>
        <v>18896743</v>
      </c>
    </row>
    <row r="176" spans="1:14" s="191" customFormat="1" ht="13.5" customHeight="1">
      <c r="A176" s="193"/>
      <c r="B176" s="187" t="s">
        <v>264</v>
      </c>
      <c r="C176" s="190">
        <f>'savst.kopā'!B10</f>
        <v>277350</v>
      </c>
      <c r="D176" s="190">
        <f>'savst.kopā'!D10</f>
        <v>0</v>
      </c>
      <c r="E176" s="190">
        <v>0</v>
      </c>
      <c r="F176" s="189">
        <f t="shared" si="22"/>
        <v>277350</v>
      </c>
      <c r="G176" s="190">
        <f>-F176</f>
        <v>-277350</v>
      </c>
      <c r="H176" s="194">
        <v>0</v>
      </c>
      <c r="I176" s="190">
        <f>'savst.kopā'!C10</f>
        <v>566204</v>
      </c>
      <c r="J176" s="190"/>
      <c r="K176" s="190">
        <v>0</v>
      </c>
      <c r="L176" s="190">
        <f t="shared" si="24"/>
        <v>566204</v>
      </c>
      <c r="M176" s="190">
        <f>-L176</f>
        <v>-566204</v>
      </c>
      <c r="N176" s="189">
        <f t="shared" si="25"/>
        <v>0</v>
      </c>
    </row>
    <row r="177" spans="1:16" s="3" customFormat="1" ht="13.5">
      <c r="A177" s="98" t="s">
        <v>231</v>
      </c>
      <c r="B177" s="42" t="s">
        <v>232</v>
      </c>
      <c r="C177" s="28">
        <f>'[8]PB_2010'!$C$807</f>
        <v>159116253</v>
      </c>
      <c r="D177" s="28">
        <f>'[9]SB'!$C$845</f>
        <v>2874954</v>
      </c>
      <c r="E177" s="28">
        <f>'[10]2_Zied 2010'!$C$772</f>
        <v>2069349</v>
      </c>
      <c r="F177" s="21">
        <f t="shared" si="22"/>
        <v>164060556</v>
      </c>
      <c r="G177" s="28">
        <f>G178+G182</f>
        <v>0</v>
      </c>
      <c r="H177" s="28">
        <f aca="true" t="shared" si="26" ref="H177:H215">F177+G177</f>
        <v>164060556</v>
      </c>
      <c r="I177" s="28">
        <f>I178+I182</f>
        <v>153917144</v>
      </c>
      <c r="J177" s="28">
        <f>J178+J182</f>
        <v>2658368</v>
      </c>
      <c r="K177" s="28">
        <f>K178+K182</f>
        <v>1983148</v>
      </c>
      <c r="L177" s="28">
        <f t="shared" si="24"/>
        <v>158558660</v>
      </c>
      <c r="M177" s="28">
        <f>M178+M182</f>
        <v>0</v>
      </c>
      <c r="N177" s="28">
        <f t="shared" si="25"/>
        <v>158558660</v>
      </c>
      <c r="O177" s="5" t="e">
        <f>O178+O182</f>
        <v>#REF!</v>
      </c>
      <c r="P177" s="5" t="e">
        <f>N177-O177</f>
        <v>#REF!</v>
      </c>
    </row>
    <row r="178" spans="1:16" s="68" customFormat="1" ht="12.75">
      <c r="A178" s="105" t="s">
        <v>225</v>
      </c>
      <c r="B178" s="40" t="s">
        <v>31</v>
      </c>
      <c r="C178" s="49">
        <f>'[8]PB_2010'!$C$808</f>
        <v>71442814</v>
      </c>
      <c r="D178" s="49">
        <f>'[9]SB'!$C$846</f>
        <v>1447903</v>
      </c>
      <c r="E178" s="49">
        <f>'[10]2_Zied 2010'!$C$773</f>
        <v>361898</v>
      </c>
      <c r="F178" s="19">
        <f t="shared" si="22"/>
        <v>73252615</v>
      </c>
      <c r="G178" s="49"/>
      <c r="H178" s="49">
        <f t="shared" si="26"/>
        <v>73252615</v>
      </c>
      <c r="I178" s="49">
        <f>SUM(I179:I181)</f>
        <v>70153313</v>
      </c>
      <c r="J178" s="49">
        <f>SUM(J179:J181)</f>
        <v>1271056</v>
      </c>
      <c r="K178" s="49">
        <f>SUM(K179:K181)</f>
        <v>284571</v>
      </c>
      <c r="L178" s="49">
        <f t="shared" si="24"/>
        <v>71708940</v>
      </c>
      <c r="M178" s="49">
        <v>0</v>
      </c>
      <c r="N178" s="49">
        <f t="shared" si="25"/>
        <v>71708940</v>
      </c>
      <c r="O178" s="58" t="e">
        <f>N179+N180+N181+#REF!+#REF!</f>
        <v>#REF!</v>
      </c>
      <c r="P178" s="5" t="e">
        <f>N178-O178</f>
        <v>#REF!</v>
      </c>
    </row>
    <row r="179" spans="1:14" s="3" customFormat="1" ht="12.75" hidden="1">
      <c r="A179" s="94">
        <v>3100</v>
      </c>
      <c r="B179" s="40" t="s">
        <v>238</v>
      </c>
      <c r="C179" s="19">
        <f>'[6]PB_2009'!$C$894</f>
        <v>0</v>
      </c>
      <c r="D179" s="19">
        <f>0</f>
        <v>0</v>
      </c>
      <c r="E179" s="19"/>
      <c r="F179" s="19">
        <f t="shared" si="22"/>
        <v>0</v>
      </c>
      <c r="G179" s="19"/>
      <c r="H179" s="19">
        <f t="shared" si="26"/>
        <v>0</v>
      </c>
      <c r="I179" s="19">
        <f>'[6]PB_2009'!$D$894</f>
        <v>0</v>
      </c>
      <c r="J179" s="19">
        <f>0</f>
        <v>0</v>
      </c>
      <c r="K179" s="19">
        <v>0</v>
      </c>
      <c r="L179" s="19">
        <f>SUM(I179:K179)</f>
        <v>0</v>
      </c>
      <c r="M179" s="19">
        <v>0</v>
      </c>
      <c r="N179" s="19">
        <f t="shared" si="25"/>
        <v>0</v>
      </c>
    </row>
    <row r="180" spans="1:14" s="3" customFormat="1" ht="25.5">
      <c r="A180" s="94">
        <v>3200</v>
      </c>
      <c r="B180" s="40" t="s">
        <v>314</v>
      </c>
      <c r="C180" s="19">
        <f>'[8]PB_2010'!$C$809</f>
        <v>66549266</v>
      </c>
      <c r="D180" s="18">
        <f>'[9]SB'!$C$847</f>
        <v>81555</v>
      </c>
      <c r="E180" s="19">
        <f>'[10]2_Zied 2010'!$C$774</f>
        <v>360990</v>
      </c>
      <c r="F180" s="19">
        <f t="shared" si="22"/>
        <v>66991811</v>
      </c>
      <c r="G180" s="19"/>
      <c r="H180" s="19">
        <f t="shared" si="26"/>
        <v>66991811</v>
      </c>
      <c r="I180" s="19">
        <f>'[8]PB_2010'!$D$809</f>
        <v>67209176</v>
      </c>
      <c r="J180" s="19">
        <f>'[9]SB'!$D$847</f>
        <v>56242</v>
      </c>
      <c r="K180" s="19">
        <f>'[10]2_Zied 2010'!$D$774</f>
        <v>284571</v>
      </c>
      <c r="L180" s="19">
        <f>SUM(I180:K180)</f>
        <v>67549989</v>
      </c>
      <c r="M180" s="19">
        <v>0</v>
      </c>
      <c r="N180" s="19">
        <f t="shared" si="25"/>
        <v>67549989</v>
      </c>
    </row>
    <row r="181" spans="1:14" s="3" customFormat="1" ht="25.5">
      <c r="A181" s="94">
        <v>3300</v>
      </c>
      <c r="B181" s="40" t="s">
        <v>239</v>
      </c>
      <c r="C181" s="19">
        <f>'[8]PB_2010'!$C$822</f>
        <v>2374809</v>
      </c>
      <c r="D181" s="19">
        <f>'[9]SB'!$C$864</f>
        <v>1010958</v>
      </c>
      <c r="E181" s="19">
        <v>0</v>
      </c>
      <c r="F181" s="19">
        <f t="shared" si="22"/>
        <v>3385767</v>
      </c>
      <c r="G181" s="19"/>
      <c r="H181" s="19">
        <f t="shared" si="26"/>
        <v>3385767</v>
      </c>
      <c r="I181" s="19">
        <f>'[8]PB_2010'!$D$822</f>
        <v>2944137</v>
      </c>
      <c r="J181" s="19">
        <f>'[9]SB'!$D$864</f>
        <v>1214814</v>
      </c>
      <c r="K181" s="19">
        <v>0</v>
      </c>
      <c r="L181" s="19">
        <f>SUM(I181:K181)</f>
        <v>4158951</v>
      </c>
      <c r="M181" s="19">
        <v>0</v>
      </c>
      <c r="N181" s="19">
        <f t="shared" si="25"/>
        <v>4158951</v>
      </c>
    </row>
    <row r="182" spans="1:16" s="68" customFormat="1" ht="12.75">
      <c r="A182" s="105" t="s">
        <v>226</v>
      </c>
      <c r="B182" s="40" t="s">
        <v>45</v>
      </c>
      <c r="C182" s="49">
        <f>'[8]PB_2010'!$C$825</f>
        <v>86976828</v>
      </c>
      <c r="D182" s="49">
        <f>'[9]SB'!$C$866</f>
        <v>1427051</v>
      </c>
      <c r="E182" s="49">
        <f>'[10]2_Zied 2010'!$C$782</f>
        <v>1707451</v>
      </c>
      <c r="F182" s="19">
        <f t="shared" si="22"/>
        <v>90111330</v>
      </c>
      <c r="G182" s="49"/>
      <c r="H182" s="49">
        <f t="shared" si="26"/>
        <v>90111330</v>
      </c>
      <c r="I182" s="49">
        <f>SUM(I183:I185)</f>
        <v>83763831</v>
      </c>
      <c r="J182" s="49">
        <f>SUM(J183:J185)</f>
        <v>1387312</v>
      </c>
      <c r="K182" s="49">
        <f>SUM(K183:K186)</f>
        <v>1698577</v>
      </c>
      <c r="L182" s="49">
        <f>I182+J182+K182</f>
        <v>86849720</v>
      </c>
      <c r="M182" s="49">
        <f>SUM(M183:M185)</f>
        <v>0</v>
      </c>
      <c r="N182" s="49">
        <f t="shared" si="25"/>
        <v>86849720</v>
      </c>
      <c r="O182" s="58">
        <f>N183+N184+N185</f>
        <v>86849720</v>
      </c>
      <c r="P182" s="5">
        <f>N182-O182</f>
        <v>0</v>
      </c>
    </row>
    <row r="183" spans="1:14" s="3" customFormat="1" ht="12.75">
      <c r="A183" s="94">
        <v>6200</v>
      </c>
      <c r="B183" s="40" t="s">
        <v>245</v>
      </c>
      <c r="C183" s="19">
        <f>'[8]PB_2010'!$C$826</f>
        <v>58747276</v>
      </c>
      <c r="D183" s="19">
        <f>'[9]SB'!$C$867</f>
        <v>1384078</v>
      </c>
      <c r="E183" s="19">
        <f>'[10]2_Zied 2010'!$C$783</f>
        <v>21160</v>
      </c>
      <c r="F183" s="19">
        <f t="shared" si="22"/>
        <v>60152514</v>
      </c>
      <c r="G183" s="19"/>
      <c r="H183" s="19">
        <f t="shared" si="26"/>
        <v>60152514</v>
      </c>
      <c r="I183" s="19">
        <f>'[8]PB_2010'!$D$826</f>
        <v>64223149</v>
      </c>
      <c r="J183" s="19">
        <f>'[9]SB'!$D$867</f>
        <v>1354814</v>
      </c>
      <c r="K183" s="19">
        <f>'[10]2_Zied 2010'!$D$783</f>
        <v>24619</v>
      </c>
      <c r="L183" s="49">
        <f>SUM(I183:K183)</f>
        <v>65602582</v>
      </c>
      <c r="M183" s="19">
        <v>0</v>
      </c>
      <c r="N183" s="49">
        <f t="shared" si="25"/>
        <v>65602582</v>
      </c>
    </row>
    <row r="184" spans="1:14" s="3" customFormat="1" ht="12.75">
      <c r="A184" s="94">
        <v>6300</v>
      </c>
      <c r="B184" s="40" t="s">
        <v>246</v>
      </c>
      <c r="C184" s="19">
        <f>'[8]PB_2010'!$C$854</f>
        <v>10566411</v>
      </c>
      <c r="D184" s="19">
        <f>'[9]SB'!$C$882</f>
        <v>0</v>
      </c>
      <c r="E184" s="19">
        <f>'[10]2_Zied 2010'!$C$794</f>
        <v>1586014</v>
      </c>
      <c r="F184" s="19">
        <f t="shared" si="22"/>
        <v>12152425</v>
      </c>
      <c r="G184" s="19"/>
      <c r="H184" s="19">
        <f t="shared" si="26"/>
        <v>12152425</v>
      </c>
      <c r="I184" s="19">
        <f>'[8]PB_2010'!$D$854</f>
        <v>12507252</v>
      </c>
      <c r="J184" s="19">
        <f>'[9]SB'!$D$882</f>
        <v>0</v>
      </c>
      <c r="K184" s="19">
        <f>'[10]2_Zied 2010'!$D$794</f>
        <v>1585622</v>
      </c>
      <c r="L184" s="49">
        <f>SUM(I184:K184)</f>
        <v>14092874</v>
      </c>
      <c r="M184" s="19">
        <v>0</v>
      </c>
      <c r="N184" s="49">
        <f t="shared" si="25"/>
        <v>14092874</v>
      </c>
    </row>
    <row r="185" spans="1:14" s="3" customFormat="1" ht="25.5">
      <c r="A185" s="94">
        <v>6400</v>
      </c>
      <c r="B185" s="40" t="s">
        <v>315</v>
      </c>
      <c r="C185" s="19">
        <f>'[8]PB_2010'!$C$864</f>
        <v>5224437</v>
      </c>
      <c r="D185" s="19">
        <f>'[9]SB'!$C$886</f>
        <v>39373</v>
      </c>
      <c r="E185" s="19">
        <f>'[10]2_Zied 2010'!$C$804</f>
        <v>79561</v>
      </c>
      <c r="F185" s="19">
        <f t="shared" si="22"/>
        <v>5343371</v>
      </c>
      <c r="G185" s="19"/>
      <c r="H185" s="19">
        <f t="shared" si="26"/>
        <v>5343371</v>
      </c>
      <c r="I185" s="19">
        <f>'[8]PB_2010'!$D$864</f>
        <v>7033430</v>
      </c>
      <c r="J185" s="19">
        <f>'[9]SB'!$D$886</f>
        <v>32498</v>
      </c>
      <c r="K185" s="19">
        <f>'[10]2_Zied 2010'!$D$804</f>
        <v>88336</v>
      </c>
      <c r="L185" s="49">
        <f>SUM(I185:K185)</f>
        <v>7154264</v>
      </c>
      <c r="M185" s="19">
        <v>0</v>
      </c>
      <c r="N185" s="49">
        <f t="shared" si="25"/>
        <v>7154264</v>
      </c>
    </row>
    <row r="186" spans="1:14" s="3" customFormat="1" ht="25.5">
      <c r="A186" s="106" t="s">
        <v>306</v>
      </c>
      <c r="B186" s="107" t="s">
        <v>307</v>
      </c>
      <c r="C186" s="19"/>
      <c r="D186" s="19">
        <f>0</f>
        <v>0</v>
      </c>
      <c r="E186" s="19">
        <f>'[10]2_Zied 2010'!$C$805</f>
        <v>0</v>
      </c>
      <c r="F186" s="19">
        <f t="shared" si="22"/>
        <v>0</v>
      </c>
      <c r="G186" s="19"/>
      <c r="H186" s="19">
        <f>F186+G186</f>
        <v>0</v>
      </c>
      <c r="I186" s="19">
        <v>0</v>
      </c>
      <c r="J186" s="19">
        <v>0</v>
      </c>
      <c r="K186" s="19">
        <f>'[10]2_Zied 2010'!$D$805</f>
        <v>0</v>
      </c>
      <c r="L186" s="49">
        <f>SUM(I186:K186)</f>
        <v>0</v>
      </c>
      <c r="M186" s="19"/>
      <c r="N186" s="49">
        <f>L186+M186</f>
        <v>0</v>
      </c>
    </row>
    <row r="187" spans="1:14" s="4" customFormat="1" ht="25.5">
      <c r="A187" s="108" t="s">
        <v>302</v>
      </c>
      <c r="B187" s="109" t="s">
        <v>303</v>
      </c>
      <c r="C187" s="21">
        <f>'[8]PB_2010'!$C$865</f>
        <v>83487711</v>
      </c>
      <c r="D187" s="21">
        <f>'[9]SB'!$C$887</f>
        <v>739561</v>
      </c>
      <c r="E187" s="21">
        <f>'[10]2_Zied 2010'!$C$806</f>
        <v>1124</v>
      </c>
      <c r="F187" s="21">
        <f t="shared" si="22"/>
        <v>84228396</v>
      </c>
      <c r="G187" s="21">
        <f>G188+G191</f>
        <v>-18556876</v>
      </c>
      <c r="H187" s="21">
        <f>F187+G187</f>
        <v>65671520</v>
      </c>
      <c r="I187" s="21">
        <f>I188+I191</f>
        <v>79192771</v>
      </c>
      <c r="J187" s="21">
        <f>J188+J191</f>
        <v>261633</v>
      </c>
      <c r="K187" s="21">
        <f>K188+K191</f>
        <v>2830</v>
      </c>
      <c r="L187" s="21">
        <f>SUM(I187:K187)</f>
        <v>79457234</v>
      </c>
      <c r="M187" s="21">
        <f>M188+M191</f>
        <v>-71447608</v>
      </c>
      <c r="N187" s="21">
        <f>L187+M187</f>
        <v>8009626</v>
      </c>
    </row>
    <row r="188" spans="1:16" s="3" customFormat="1" ht="15.75" customHeight="1">
      <c r="A188" s="98" t="s">
        <v>247</v>
      </c>
      <c r="B188" s="42" t="s">
        <v>248</v>
      </c>
      <c r="C188" s="28">
        <f>'[8]PB_2010'!$C$866</f>
        <v>756476</v>
      </c>
      <c r="D188" s="28">
        <f>'[9]SB'!$C$888</f>
        <v>1554</v>
      </c>
      <c r="E188" s="28"/>
      <c r="F188" s="21">
        <f t="shared" si="22"/>
        <v>758030</v>
      </c>
      <c r="G188" s="28"/>
      <c r="H188" s="28">
        <f t="shared" si="26"/>
        <v>758030</v>
      </c>
      <c r="I188" s="28">
        <f>I189+I190</f>
        <v>712927</v>
      </c>
      <c r="J188" s="28">
        <f>J189+J190</f>
        <v>500</v>
      </c>
      <c r="K188" s="28">
        <f>K189+K190</f>
        <v>0</v>
      </c>
      <c r="L188" s="28">
        <f>L189+L190</f>
        <v>713427</v>
      </c>
      <c r="M188" s="28">
        <f>M189+M190</f>
        <v>0</v>
      </c>
      <c r="N188" s="28">
        <f t="shared" si="25"/>
        <v>713427</v>
      </c>
      <c r="O188" s="5">
        <f>N189+N190</f>
        <v>713427</v>
      </c>
      <c r="P188" s="5">
        <f>N188-O188</f>
        <v>0</v>
      </c>
    </row>
    <row r="189" spans="1:14" s="3" customFormat="1" ht="12.75" hidden="1">
      <c r="A189" s="97" t="s">
        <v>227</v>
      </c>
      <c r="B189" s="41" t="s">
        <v>49</v>
      </c>
      <c r="C189" s="20"/>
      <c r="D189" s="18">
        <f>0</f>
        <v>0</v>
      </c>
      <c r="E189" s="19"/>
      <c r="F189" s="19">
        <f t="shared" si="22"/>
        <v>0</v>
      </c>
      <c r="G189" s="19"/>
      <c r="H189" s="18">
        <f t="shared" si="26"/>
        <v>0</v>
      </c>
      <c r="I189" s="19">
        <v>0</v>
      </c>
      <c r="J189" s="18">
        <f>0</f>
        <v>0</v>
      </c>
      <c r="K189" s="19">
        <v>0</v>
      </c>
      <c r="L189" s="18">
        <f>I189+J189+K189</f>
        <v>0</v>
      </c>
      <c r="M189" s="19">
        <v>0</v>
      </c>
      <c r="N189" s="18">
        <f t="shared" si="25"/>
        <v>0</v>
      </c>
    </row>
    <row r="190" spans="1:14" s="3" customFormat="1" ht="12.75">
      <c r="A190" s="97" t="s">
        <v>228</v>
      </c>
      <c r="B190" s="41" t="s">
        <v>50</v>
      </c>
      <c r="C190" s="19">
        <f>'[8]PB_2010'!$C$867</f>
        <v>545306</v>
      </c>
      <c r="D190" s="18">
        <f>'[9]SB'!$C$889</f>
        <v>1554</v>
      </c>
      <c r="E190" s="19"/>
      <c r="F190" s="19">
        <f t="shared" si="22"/>
        <v>546860</v>
      </c>
      <c r="G190" s="19"/>
      <c r="H190" s="18">
        <f t="shared" si="26"/>
        <v>546860</v>
      </c>
      <c r="I190" s="19">
        <f>'[8]PB_2010'!$D$866</f>
        <v>712927</v>
      </c>
      <c r="J190" s="18">
        <f>'[9]SB'!$D$888</f>
        <v>500</v>
      </c>
      <c r="K190" s="19">
        <v>0</v>
      </c>
      <c r="L190" s="18">
        <f>I190+J190+K190</f>
        <v>713427</v>
      </c>
      <c r="M190" s="19">
        <v>0</v>
      </c>
      <c r="N190" s="18">
        <f t="shared" si="25"/>
        <v>713427</v>
      </c>
    </row>
    <row r="191" spans="1:16" s="3" customFormat="1" ht="13.5">
      <c r="A191" s="96" t="s">
        <v>304</v>
      </c>
      <c r="B191" s="42" t="s">
        <v>46</v>
      </c>
      <c r="C191" s="28">
        <f>'[8]PB_2010'!$C$872</f>
        <v>78570946</v>
      </c>
      <c r="D191" s="28">
        <f>'[9]SB'!$C$892</f>
        <v>724991</v>
      </c>
      <c r="E191" s="28">
        <f>'[10]2_Zied 2010'!$C$810</f>
        <v>944</v>
      </c>
      <c r="F191" s="21">
        <f t="shared" si="22"/>
        <v>79296881</v>
      </c>
      <c r="G191" s="28">
        <f>G192+G193+G196+G197+G199</f>
        <v>-18556876</v>
      </c>
      <c r="H191" s="28">
        <f t="shared" si="26"/>
        <v>60740005</v>
      </c>
      <c r="I191" s="28">
        <f>I192+I193+I196+I197+I199</f>
        <v>78479844</v>
      </c>
      <c r="J191" s="28">
        <f>J192+J193+J196+J197+J199</f>
        <v>261133</v>
      </c>
      <c r="K191" s="28">
        <f>K192+K193+K196+K197+K199</f>
        <v>2830</v>
      </c>
      <c r="L191" s="28">
        <f>SUM(I191:K191)</f>
        <v>78743807</v>
      </c>
      <c r="M191" s="28">
        <f>M192+M193+M196+M197</f>
        <v>-71447608</v>
      </c>
      <c r="N191" s="28">
        <f t="shared" si="25"/>
        <v>7296199</v>
      </c>
      <c r="O191" s="5">
        <f>N192+N193+N196+N197+N199</f>
        <v>7296199</v>
      </c>
      <c r="P191" s="5">
        <f>N191-O191</f>
        <v>0</v>
      </c>
    </row>
    <row r="192" spans="1:14" s="3" customFormat="1" ht="12.75">
      <c r="A192" s="94">
        <v>7100</v>
      </c>
      <c r="B192" s="40" t="s">
        <v>47</v>
      </c>
      <c r="C192" s="19">
        <f>'[8]PB_2010'!$C$873</f>
        <v>5330</v>
      </c>
      <c r="D192" s="19"/>
      <c r="E192" s="19"/>
      <c r="F192" s="21">
        <f t="shared" si="22"/>
        <v>5330</v>
      </c>
      <c r="G192" s="19"/>
      <c r="H192" s="19">
        <f t="shared" si="26"/>
        <v>5330</v>
      </c>
      <c r="I192" s="19">
        <v>0</v>
      </c>
      <c r="J192" s="19">
        <f>0</f>
        <v>0</v>
      </c>
      <c r="K192" s="19">
        <v>0</v>
      </c>
      <c r="L192" s="19">
        <f>I192+J192+K192</f>
        <v>0</v>
      </c>
      <c r="M192" s="19">
        <v>0</v>
      </c>
      <c r="N192" s="19">
        <f t="shared" si="25"/>
        <v>0</v>
      </c>
    </row>
    <row r="193" spans="1:14" s="3" customFormat="1" ht="12.75">
      <c r="A193" s="94">
        <v>7200</v>
      </c>
      <c r="B193" s="40" t="s">
        <v>48</v>
      </c>
      <c r="C193" s="19">
        <f>'[8]PB_2010'!$C$874</f>
        <v>78351081</v>
      </c>
      <c r="D193" s="19">
        <f>'[9]SB'!$C$893</f>
        <v>722066</v>
      </c>
      <c r="E193" s="19">
        <f>'[10]2_Zied 2010'!$C$811</f>
        <v>944</v>
      </c>
      <c r="F193" s="19">
        <f t="shared" si="22"/>
        <v>79074091</v>
      </c>
      <c r="G193" s="19">
        <f>G194+G195</f>
        <v>-18556876</v>
      </c>
      <c r="H193" s="19">
        <f t="shared" si="26"/>
        <v>60517215</v>
      </c>
      <c r="I193" s="19">
        <f>'[8]PB_2010'!$D$874</f>
        <v>78479844</v>
      </c>
      <c r="J193" s="19">
        <f>'[9]SB'!$D$893</f>
        <v>261133</v>
      </c>
      <c r="K193" s="19">
        <f>'[10]2_Zied 2010'!$D$811</f>
        <v>2830</v>
      </c>
      <c r="L193" s="19">
        <f>I193+J193+K193</f>
        <v>78743807</v>
      </c>
      <c r="M193" s="19">
        <f>M194+M195</f>
        <v>-71447608</v>
      </c>
      <c r="N193" s="19">
        <f t="shared" si="25"/>
        <v>7296199</v>
      </c>
    </row>
    <row r="194" spans="1:39" s="191" customFormat="1" ht="12.75">
      <c r="A194" s="186"/>
      <c r="B194" s="187" t="s">
        <v>264</v>
      </c>
      <c r="C194" s="188">
        <f>'savst.kopā'!B8+'savst.kopā'!B9</f>
        <v>18470397</v>
      </c>
      <c r="D194" s="188">
        <f>'savst.kopā'!D8</f>
        <v>1050</v>
      </c>
      <c r="E194" s="188"/>
      <c r="F194" s="189">
        <f t="shared" si="22"/>
        <v>18471447</v>
      </c>
      <c r="G194" s="190">
        <f>-F194</f>
        <v>-18471447</v>
      </c>
      <c r="H194" s="190">
        <f t="shared" si="26"/>
        <v>0</v>
      </c>
      <c r="I194" s="188">
        <f>'savst.kopā'!K8+'savst.kopā'!C9</f>
        <v>70764758</v>
      </c>
      <c r="J194" s="188">
        <f>'savst.kopā'!E8</f>
        <v>2823</v>
      </c>
      <c r="K194" s="188">
        <f>'savst.kopā'!M8</f>
        <v>1412</v>
      </c>
      <c r="L194" s="190">
        <f>SUM(I194:K194)</f>
        <v>70768993</v>
      </c>
      <c r="M194" s="190">
        <f>-L194</f>
        <v>-70768993</v>
      </c>
      <c r="N194" s="190">
        <v>0</v>
      </c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</row>
    <row r="195" spans="1:39" s="191" customFormat="1" ht="12.75">
      <c r="A195" s="186"/>
      <c r="B195" s="187" t="s">
        <v>265</v>
      </c>
      <c r="C195" s="188">
        <f>starp_kopā!B5</f>
        <v>34778</v>
      </c>
      <c r="D195" s="188">
        <f>starp_kopā!D5</f>
        <v>50651</v>
      </c>
      <c r="E195" s="188"/>
      <c r="F195" s="189">
        <f t="shared" si="22"/>
        <v>85429</v>
      </c>
      <c r="G195" s="190">
        <f>-F195</f>
        <v>-85429</v>
      </c>
      <c r="H195" s="190">
        <f t="shared" si="26"/>
        <v>0</v>
      </c>
      <c r="I195" s="188">
        <f>starp_kopā!C5</f>
        <v>425586</v>
      </c>
      <c r="J195" s="188">
        <f>starp_kopā!H5</f>
        <v>253029</v>
      </c>
      <c r="K195" s="188">
        <v>0</v>
      </c>
      <c r="L195" s="190">
        <f>SUM(I195:K195)</f>
        <v>678615</v>
      </c>
      <c r="M195" s="190">
        <f>-L195</f>
        <v>-678615</v>
      </c>
      <c r="N195" s="190">
        <v>0</v>
      </c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</row>
    <row r="196" spans="1:14" s="3" customFormat="1" ht="12.75">
      <c r="A196" s="97">
        <v>7300</v>
      </c>
      <c r="B196" s="107" t="s">
        <v>316</v>
      </c>
      <c r="C196" s="19">
        <v>0</v>
      </c>
      <c r="D196" s="18">
        <f>'[5]SB'!$C$955</f>
        <v>0</v>
      </c>
      <c r="E196" s="19"/>
      <c r="F196" s="19">
        <f t="shared" si="22"/>
        <v>0</v>
      </c>
      <c r="G196" s="19"/>
      <c r="H196" s="19">
        <f t="shared" si="26"/>
        <v>0</v>
      </c>
      <c r="I196" s="19">
        <v>0</v>
      </c>
      <c r="J196" s="18">
        <v>0</v>
      </c>
      <c r="K196" s="19">
        <v>0</v>
      </c>
      <c r="L196" s="19">
        <f>I196+J196+K196</f>
        <v>0</v>
      </c>
      <c r="M196" s="19">
        <v>0</v>
      </c>
      <c r="N196" s="19">
        <f>L196+M196</f>
        <v>0</v>
      </c>
    </row>
    <row r="197" spans="1:14" s="3" customFormat="1" ht="45" customHeight="1">
      <c r="A197" s="97">
        <v>7400</v>
      </c>
      <c r="B197" s="107" t="s">
        <v>317</v>
      </c>
      <c r="C197" s="19">
        <f>'[8]PB_2010'!$C$886</f>
        <v>0</v>
      </c>
      <c r="D197" s="18">
        <f>'[9]SB'!$C$907</f>
        <v>0</v>
      </c>
      <c r="E197" s="19"/>
      <c r="F197" s="19">
        <f t="shared" si="22"/>
        <v>0</v>
      </c>
      <c r="G197" s="19">
        <f>G198</f>
        <v>0</v>
      </c>
      <c r="H197" s="19">
        <f t="shared" si="26"/>
        <v>0</v>
      </c>
      <c r="I197" s="19">
        <f>'[8]PB_2010'!$D$886</f>
        <v>0</v>
      </c>
      <c r="J197" s="18">
        <f>'[9]SB'!$D$907</f>
        <v>0</v>
      </c>
      <c r="K197" s="19">
        <v>0</v>
      </c>
      <c r="L197" s="19">
        <f>I197+J197+K197</f>
        <v>0</v>
      </c>
      <c r="M197" s="19">
        <f>M198</f>
        <v>0</v>
      </c>
      <c r="N197" s="19">
        <f>L197+M197</f>
        <v>0</v>
      </c>
    </row>
    <row r="198" spans="1:39" s="75" customFormat="1" ht="12.75" hidden="1">
      <c r="A198" s="104"/>
      <c r="B198" s="46" t="s">
        <v>264</v>
      </c>
      <c r="C198" s="23">
        <v>0</v>
      </c>
      <c r="D198" s="23"/>
      <c r="E198" s="23"/>
      <c r="F198" s="19">
        <f t="shared" si="22"/>
        <v>0</v>
      </c>
      <c r="G198" s="24">
        <f>-F198</f>
        <v>0</v>
      </c>
      <c r="H198" s="24">
        <f t="shared" si="26"/>
        <v>0</v>
      </c>
      <c r="I198" s="23">
        <v>0</v>
      </c>
      <c r="J198" s="23">
        <v>0</v>
      </c>
      <c r="K198" s="23">
        <v>0</v>
      </c>
      <c r="L198" s="24">
        <f>SUM(I198:K198)</f>
        <v>0</v>
      </c>
      <c r="M198" s="24">
        <f>-L198</f>
        <v>0</v>
      </c>
      <c r="N198" s="24">
        <v>0</v>
      </c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</row>
    <row r="199" spans="1:14" s="3" customFormat="1" ht="15.75" customHeight="1" hidden="1">
      <c r="A199" s="97">
        <v>7500</v>
      </c>
      <c r="B199" s="40" t="s">
        <v>263</v>
      </c>
      <c r="C199" s="19">
        <f>'[6]PB_2009'!$C$1055</f>
        <v>0</v>
      </c>
      <c r="D199" s="18"/>
      <c r="E199" s="19"/>
      <c r="F199" s="21">
        <f t="shared" si="22"/>
        <v>0</v>
      </c>
      <c r="G199" s="19"/>
      <c r="H199" s="19">
        <f t="shared" si="26"/>
        <v>0</v>
      </c>
      <c r="I199" s="19">
        <f>'[6]PB_2009'!$D$1055</f>
        <v>0</v>
      </c>
      <c r="J199" s="18">
        <v>0</v>
      </c>
      <c r="K199" s="19">
        <v>0</v>
      </c>
      <c r="L199" s="19">
        <f>I199+J199+K199</f>
        <v>0</v>
      </c>
      <c r="M199" s="19">
        <v>0</v>
      </c>
      <c r="N199" s="19">
        <f aca="true" t="shared" si="27" ref="N199:N206">L199+M199</f>
        <v>0</v>
      </c>
    </row>
    <row r="200" spans="1:16" s="4" customFormat="1" ht="13.5">
      <c r="A200" s="98" t="s">
        <v>211</v>
      </c>
      <c r="B200" s="66" t="s">
        <v>32</v>
      </c>
      <c r="C200" s="28">
        <f>'[8]PB_2010'!$C$889</f>
        <v>345374443</v>
      </c>
      <c r="D200" s="28">
        <f>'[9]SB'!$C$909</f>
        <v>6459902</v>
      </c>
      <c r="E200" s="28">
        <f>'[10]2_Zied 2010'!$C$816</f>
        <v>406292</v>
      </c>
      <c r="F200" s="21">
        <f t="shared" si="22"/>
        <v>352240637</v>
      </c>
      <c r="G200" s="28">
        <f>G201+G204</f>
        <v>-136998</v>
      </c>
      <c r="H200" s="28">
        <f t="shared" si="26"/>
        <v>352103639</v>
      </c>
      <c r="I200" s="28">
        <f>I201+I204</f>
        <v>262281325</v>
      </c>
      <c r="J200" s="28">
        <f>J201+J204</f>
        <v>4917507</v>
      </c>
      <c r="K200" s="28">
        <f>K201+K204</f>
        <v>335324</v>
      </c>
      <c r="L200" s="28">
        <f>I200+J200+K200</f>
        <v>267534156</v>
      </c>
      <c r="M200" s="28">
        <f>M201+M204</f>
        <v>-227241</v>
      </c>
      <c r="N200" s="28">
        <f t="shared" si="27"/>
        <v>267306915</v>
      </c>
      <c r="O200" s="4" t="e">
        <f>O201+O204</f>
        <v>#REF!</v>
      </c>
      <c r="P200" s="57" t="e">
        <f>N200-O200</f>
        <v>#REF!</v>
      </c>
    </row>
    <row r="201" spans="1:16" s="3" customFormat="1" ht="13.5">
      <c r="A201" s="98" t="s">
        <v>229</v>
      </c>
      <c r="B201" s="42" t="s">
        <v>51</v>
      </c>
      <c r="C201" s="28">
        <f>'[8]PB_2010'!$C$890</f>
        <v>342437128</v>
      </c>
      <c r="D201" s="28">
        <f>'[9]SB'!$C$910</f>
        <v>6273716</v>
      </c>
      <c r="E201" s="28">
        <f>'[10]2_Zied 2010'!$C$817</f>
        <v>405533</v>
      </c>
      <c r="F201" s="21">
        <f t="shared" si="22"/>
        <v>349116377</v>
      </c>
      <c r="G201" s="28"/>
      <c r="H201" s="28">
        <f t="shared" si="26"/>
        <v>349116377</v>
      </c>
      <c r="I201" s="28">
        <f>SUM(I202:I203)</f>
        <v>261414568</v>
      </c>
      <c r="J201" s="28">
        <f>SUM(J202:J203)</f>
        <v>4758776</v>
      </c>
      <c r="K201" s="28">
        <f>SUM(K202:K203)</f>
        <v>335324</v>
      </c>
      <c r="L201" s="28">
        <f>I201+J201+K201</f>
        <v>266508668</v>
      </c>
      <c r="M201" s="28">
        <v>0</v>
      </c>
      <c r="N201" s="28">
        <f t="shared" si="27"/>
        <v>266508668</v>
      </c>
      <c r="O201" s="5" t="e">
        <f>N202+N203+#REF!</f>
        <v>#REF!</v>
      </c>
      <c r="P201" s="57" t="e">
        <f>N201-O201</f>
        <v>#REF!</v>
      </c>
    </row>
    <row r="202" spans="1:14" s="3" customFormat="1" ht="12.75">
      <c r="A202" s="94">
        <v>5100</v>
      </c>
      <c r="B202" s="40" t="s">
        <v>243</v>
      </c>
      <c r="C202" s="19">
        <f>'[8]PB_2010'!$C$892</f>
        <v>2643689</v>
      </c>
      <c r="D202" s="19">
        <f>'[9]SB'!$C$913</f>
        <v>32657</v>
      </c>
      <c r="E202" s="19">
        <f>'[10]2_Zied 2010'!$C$819</f>
        <v>1566</v>
      </c>
      <c r="F202" s="19">
        <f t="shared" si="22"/>
        <v>2677912</v>
      </c>
      <c r="G202" s="19"/>
      <c r="H202" s="49">
        <f t="shared" si="26"/>
        <v>2677912</v>
      </c>
      <c r="I202" s="19">
        <f>'[8]PB_2010'!$D$892</f>
        <v>2261720</v>
      </c>
      <c r="J202" s="19">
        <f>'[9]SB'!$D$913</f>
        <v>33919</v>
      </c>
      <c r="K202" s="19">
        <f>'[10]2_Zied 2010'!$D$819</f>
        <v>859</v>
      </c>
      <c r="L202" s="19">
        <f>I202+J202+K202</f>
        <v>2296498</v>
      </c>
      <c r="M202" s="19">
        <v>0</v>
      </c>
      <c r="N202" s="49">
        <f t="shared" si="27"/>
        <v>2296498</v>
      </c>
    </row>
    <row r="203" spans="1:14" s="3" customFormat="1" ht="12.75">
      <c r="A203" s="94">
        <v>5200</v>
      </c>
      <c r="B203" s="40" t="s">
        <v>244</v>
      </c>
      <c r="C203" s="19">
        <f>'[8]PB_2010'!$C$901</f>
        <v>290949969</v>
      </c>
      <c r="D203" s="19">
        <f>'[9]SB'!$C$922</f>
        <v>4648913</v>
      </c>
      <c r="E203" s="19">
        <f>'[10]2_Zied 2010'!$C$827</f>
        <v>396793</v>
      </c>
      <c r="F203" s="19">
        <f t="shared" si="22"/>
        <v>295995675</v>
      </c>
      <c r="G203" s="19"/>
      <c r="H203" s="49">
        <f t="shared" si="26"/>
        <v>295995675</v>
      </c>
      <c r="I203" s="19">
        <f>'[8]PB_2010'!$D$901</f>
        <v>259152848</v>
      </c>
      <c r="J203" s="19">
        <f>'[9]SB'!$D$922</f>
        <v>4724857</v>
      </c>
      <c r="K203" s="19">
        <f>'[10]2_Zied 2010'!$D$827</f>
        <v>334465</v>
      </c>
      <c r="L203" s="19">
        <f>I203+J203+K203</f>
        <v>264212170</v>
      </c>
      <c r="M203" s="19">
        <v>0</v>
      </c>
      <c r="N203" s="49">
        <f t="shared" si="27"/>
        <v>264212170</v>
      </c>
    </row>
    <row r="204" spans="1:15" s="3" customFormat="1" ht="13.5">
      <c r="A204" s="96" t="s">
        <v>230</v>
      </c>
      <c r="B204" s="43" t="s">
        <v>52</v>
      </c>
      <c r="C204" s="28">
        <f>'[8]PB_2010'!$C$930</f>
        <v>846533</v>
      </c>
      <c r="D204" s="28">
        <f>'[9]SB'!$C$954</f>
        <v>160430</v>
      </c>
      <c r="E204" s="28">
        <f>'[10]2_Zied 2010'!$C$852</f>
        <v>0</v>
      </c>
      <c r="F204" s="21">
        <f t="shared" si="22"/>
        <v>1006963</v>
      </c>
      <c r="G204" s="28">
        <f>G205+G206+G208+G210+G212</f>
        <v>-136998</v>
      </c>
      <c r="H204" s="28">
        <f t="shared" si="26"/>
        <v>869965</v>
      </c>
      <c r="I204" s="28">
        <f>I205+I206+I208+I210+I212</f>
        <v>866757</v>
      </c>
      <c r="J204" s="28">
        <f>J205+J206+J208+J210+J212</f>
        <v>158731</v>
      </c>
      <c r="K204" s="28">
        <f>SUM(K205:K212)</f>
        <v>0</v>
      </c>
      <c r="L204" s="28">
        <f>L205+L206+L208+L210+L212</f>
        <v>1025488</v>
      </c>
      <c r="M204" s="28">
        <f>M205+M206+M208+M210+M212</f>
        <v>-227241</v>
      </c>
      <c r="N204" s="28">
        <f t="shared" si="27"/>
        <v>798247</v>
      </c>
      <c r="O204" s="5">
        <f>N205+N206+N208+N210+N212</f>
        <v>798247</v>
      </c>
    </row>
    <row r="205" spans="1:14" s="3" customFormat="1" ht="12.75">
      <c r="A205" s="97">
        <v>9100</v>
      </c>
      <c r="B205" s="40" t="s">
        <v>53</v>
      </c>
      <c r="C205" s="19">
        <v>0</v>
      </c>
      <c r="D205" s="18">
        <v>0</v>
      </c>
      <c r="E205" s="19">
        <v>0</v>
      </c>
      <c r="F205" s="19">
        <f t="shared" si="22"/>
        <v>0</v>
      </c>
      <c r="G205" s="18"/>
      <c r="H205" s="18">
        <f t="shared" si="26"/>
        <v>0</v>
      </c>
      <c r="I205" s="19">
        <v>0</v>
      </c>
      <c r="J205" s="18">
        <v>0</v>
      </c>
      <c r="K205" s="19">
        <v>0</v>
      </c>
      <c r="L205" s="18">
        <f>I205+J205+K205</f>
        <v>0</v>
      </c>
      <c r="M205" s="18">
        <v>0</v>
      </c>
      <c r="N205" s="18">
        <f t="shared" si="27"/>
        <v>0</v>
      </c>
    </row>
    <row r="206" spans="1:14" s="3" customFormat="1" ht="25.5">
      <c r="A206" s="97">
        <v>9200</v>
      </c>
      <c r="B206" s="41" t="s">
        <v>365</v>
      </c>
      <c r="C206" s="19">
        <f>'[8]PB_2010'!$C$932</f>
        <v>27700</v>
      </c>
      <c r="D206" s="18">
        <f>'[9]SB'!$C$958</f>
        <v>94224</v>
      </c>
      <c r="E206" s="19">
        <f>'[10]2_Zied 2010'!$C$854</f>
        <v>0</v>
      </c>
      <c r="F206" s="19">
        <f t="shared" si="22"/>
        <v>121924</v>
      </c>
      <c r="G206" s="18">
        <f>G207</f>
        <v>-121924</v>
      </c>
      <c r="H206" s="18">
        <f t="shared" si="26"/>
        <v>0</v>
      </c>
      <c r="I206" s="19">
        <f>'[8]PB_2010'!$D$932</f>
        <v>68510</v>
      </c>
      <c r="J206" s="18">
        <f>'[9]SB'!$D$958</f>
        <v>158731</v>
      </c>
      <c r="K206" s="19">
        <f>0</f>
        <v>0</v>
      </c>
      <c r="L206" s="18">
        <f>I206+J206+K206</f>
        <v>227241</v>
      </c>
      <c r="M206" s="18">
        <f>M207</f>
        <v>-227241</v>
      </c>
      <c r="N206" s="18">
        <f t="shared" si="27"/>
        <v>0</v>
      </c>
    </row>
    <row r="207" spans="1:39" s="75" customFormat="1" ht="12.75">
      <c r="A207" s="104"/>
      <c r="B207" s="46" t="s">
        <v>265</v>
      </c>
      <c r="C207" s="23">
        <f>starp_kopā!B8</f>
        <v>27700</v>
      </c>
      <c r="D207" s="23">
        <f>starp_kopā!D8</f>
        <v>94224</v>
      </c>
      <c r="E207" s="23"/>
      <c r="F207" s="19">
        <f t="shared" si="22"/>
        <v>121924</v>
      </c>
      <c r="G207" s="24">
        <f>-F207</f>
        <v>-121924</v>
      </c>
      <c r="H207" s="24">
        <f t="shared" si="26"/>
        <v>0</v>
      </c>
      <c r="I207" s="23">
        <f>starp_kopā!C8</f>
        <v>68510</v>
      </c>
      <c r="J207" s="23">
        <f>starp_kopā!E8</f>
        <v>158731</v>
      </c>
      <c r="K207" s="23">
        <v>0</v>
      </c>
      <c r="L207" s="24">
        <f>SUM(I207:K207)</f>
        <v>227241</v>
      </c>
      <c r="M207" s="24">
        <f>-L207</f>
        <v>-227241</v>
      </c>
      <c r="N207" s="24">
        <v>0</v>
      </c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</row>
    <row r="208" spans="1:14" s="3" customFormat="1" ht="25.5">
      <c r="A208" s="97">
        <v>9300</v>
      </c>
      <c r="B208" s="40" t="s">
        <v>54</v>
      </c>
      <c r="C208" s="19">
        <f>'[8]PB_2010'!$C$934</f>
        <v>702880</v>
      </c>
      <c r="D208" s="18">
        <f>'[9]SB'!$C$960</f>
        <v>15074</v>
      </c>
      <c r="E208" s="19"/>
      <c r="F208" s="19">
        <f t="shared" si="22"/>
        <v>717954</v>
      </c>
      <c r="G208" s="18">
        <f>G209</f>
        <v>-15074</v>
      </c>
      <c r="H208" s="18">
        <f t="shared" si="26"/>
        <v>702880</v>
      </c>
      <c r="I208" s="19">
        <f>'[8]PB_2010'!$D$934</f>
        <v>798247</v>
      </c>
      <c r="J208" s="18">
        <f>'[9]SB'!$D$960</f>
        <v>0</v>
      </c>
      <c r="K208" s="19">
        <v>0</v>
      </c>
      <c r="L208" s="18">
        <f aca="true" t="shared" si="28" ref="L208:L213">I208+J208+K208</f>
        <v>798247</v>
      </c>
      <c r="M208" s="18">
        <f>M209</f>
        <v>0</v>
      </c>
      <c r="N208" s="18">
        <f>L208+M208</f>
        <v>798247</v>
      </c>
    </row>
    <row r="209" spans="1:39" s="75" customFormat="1" ht="12.75" hidden="1">
      <c r="A209" s="104"/>
      <c r="B209" s="46" t="s">
        <v>265</v>
      </c>
      <c r="C209" s="23">
        <f>'savst.kopā'!B11</f>
        <v>0</v>
      </c>
      <c r="D209" s="23">
        <f>'savst.kopā'!D11+starp_kopā!D11</f>
        <v>15074</v>
      </c>
      <c r="E209" s="23"/>
      <c r="F209" s="19">
        <f t="shared" si="22"/>
        <v>15074</v>
      </c>
      <c r="G209" s="24">
        <f>-F209</f>
        <v>-15074</v>
      </c>
      <c r="H209" s="24">
        <f t="shared" si="26"/>
        <v>0</v>
      </c>
      <c r="I209" s="23">
        <v>0</v>
      </c>
      <c r="J209" s="23">
        <v>0</v>
      </c>
      <c r="K209" s="23">
        <v>0</v>
      </c>
      <c r="L209" s="24">
        <f t="shared" si="28"/>
        <v>0</v>
      </c>
      <c r="M209" s="24">
        <f>-L209</f>
        <v>0</v>
      </c>
      <c r="N209" s="24">
        <v>0</v>
      </c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</row>
    <row r="210" spans="1:14" s="3" customFormat="1" ht="25.5">
      <c r="A210" s="97">
        <v>9400</v>
      </c>
      <c r="B210" s="40" t="s">
        <v>55</v>
      </c>
      <c r="C210" s="19">
        <v>0</v>
      </c>
      <c r="D210" s="18">
        <f>'[9]SB'!$C$961</f>
        <v>0</v>
      </c>
      <c r="E210" s="19"/>
      <c r="F210" s="19">
        <f t="shared" si="22"/>
        <v>0</v>
      </c>
      <c r="G210" s="18">
        <f>G211</f>
        <v>0</v>
      </c>
      <c r="H210" s="18">
        <f t="shared" si="26"/>
        <v>0</v>
      </c>
      <c r="I210" s="19">
        <v>0</v>
      </c>
      <c r="J210" s="18">
        <f>'[9]SB'!$D$961</f>
        <v>0</v>
      </c>
      <c r="K210" s="19">
        <v>0</v>
      </c>
      <c r="L210" s="18">
        <f t="shared" si="28"/>
        <v>0</v>
      </c>
      <c r="M210" s="18">
        <f>M211</f>
        <v>0</v>
      </c>
      <c r="N210" s="18">
        <f>L210+M210</f>
        <v>0</v>
      </c>
    </row>
    <row r="211" spans="1:39" s="75" customFormat="1" ht="12.75" hidden="1">
      <c r="A211" s="104"/>
      <c r="B211" s="46" t="s">
        <v>264</v>
      </c>
      <c r="C211" s="23"/>
      <c r="D211" s="23"/>
      <c r="E211" s="23"/>
      <c r="F211" s="19">
        <f aca="true" t="shared" si="29" ref="F211:F237">SUM(C211:E211)</f>
        <v>0</v>
      </c>
      <c r="G211" s="24">
        <f>-F211</f>
        <v>0</v>
      </c>
      <c r="H211" s="24">
        <f t="shared" si="26"/>
        <v>0</v>
      </c>
      <c r="I211" s="23">
        <v>0</v>
      </c>
      <c r="J211" s="23">
        <v>0</v>
      </c>
      <c r="K211" s="23">
        <v>0</v>
      </c>
      <c r="L211" s="24">
        <f t="shared" si="28"/>
        <v>0</v>
      </c>
      <c r="M211" s="24">
        <f>-L211</f>
        <v>0</v>
      </c>
      <c r="N211" s="24">
        <v>0</v>
      </c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</row>
    <row r="212" spans="1:14" s="3" customFormat="1" ht="12.75" hidden="1">
      <c r="A212" s="97">
        <v>9500</v>
      </c>
      <c r="B212" s="40" t="s">
        <v>56</v>
      </c>
      <c r="C212" s="19" t="str">
        <f>'[6]PB_2009'!$C$1119</f>
        <v>x</v>
      </c>
      <c r="D212" s="18">
        <v>0</v>
      </c>
      <c r="E212" s="19"/>
      <c r="F212" s="19">
        <f t="shared" si="29"/>
        <v>0</v>
      </c>
      <c r="G212" s="18"/>
      <c r="H212" s="18">
        <f t="shared" si="26"/>
        <v>0</v>
      </c>
      <c r="I212" s="19">
        <f>0</f>
        <v>0</v>
      </c>
      <c r="J212" s="18">
        <v>0</v>
      </c>
      <c r="K212" s="19">
        <v>0</v>
      </c>
      <c r="L212" s="18">
        <f t="shared" si="28"/>
        <v>0</v>
      </c>
      <c r="M212" s="18">
        <v>0</v>
      </c>
      <c r="N212" s="18">
        <f>L212+M212</f>
        <v>0</v>
      </c>
    </row>
    <row r="213" spans="1:14" s="53" customFormat="1" ht="25.5">
      <c r="A213" s="110" t="s">
        <v>214</v>
      </c>
      <c r="B213" s="109" t="s">
        <v>350</v>
      </c>
      <c r="C213" s="51">
        <f>'[8]PB_2010'!$C$938</f>
        <v>283623</v>
      </c>
      <c r="D213" s="52">
        <f>'[9]SB'!$C$965</f>
        <v>4232</v>
      </c>
      <c r="E213" s="51">
        <f>'[10]2_Zied 2010'!$C$858</f>
        <v>3049</v>
      </c>
      <c r="F213" s="21">
        <f t="shared" si="29"/>
        <v>290904</v>
      </c>
      <c r="G213" s="52">
        <v>0</v>
      </c>
      <c r="H213" s="52">
        <f t="shared" si="26"/>
        <v>290904</v>
      </c>
      <c r="I213" s="51">
        <f>I214+I215</f>
        <v>212625</v>
      </c>
      <c r="J213" s="51">
        <f>J214+J215</f>
        <v>2017</v>
      </c>
      <c r="K213" s="51">
        <f>'[10]2_Zied 2010'!$D$858</f>
        <v>1096</v>
      </c>
      <c r="L213" s="28">
        <f t="shared" si="28"/>
        <v>215738</v>
      </c>
      <c r="M213" s="52">
        <v>0</v>
      </c>
      <c r="N213" s="52">
        <f>SUM(L213:M213)</f>
        <v>215738</v>
      </c>
    </row>
    <row r="214" spans="1:14" s="53" customFormat="1" ht="25.5">
      <c r="A214" s="106" t="s">
        <v>347</v>
      </c>
      <c r="B214" s="107" t="s">
        <v>348</v>
      </c>
      <c r="C214" s="19">
        <f>'[8]PB_2010'!$C$939</f>
        <v>140040</v>
      </c>
      <c r="D214" s="52">
        <f>'[9]SB'!$C$966</f>
        <v>0</v>
      </c>
      <c r="E214" s="51"/>
      <c r="F214" s="19">
        <f t="shared" si="29"/>
        <v>140040</v>
      </c>
      <c r="G214" s="52"/>
      <c r="H214" s="23">
        <f t="shared" si="26"/>
        <v>140040</v>
      </c>
      <c r="I214" s="51">
        <f>'[8]PB_2010'!$D$939</f>
        <v>59009</v>
      </c>
      <c r="J214" s="52"/>
      <c r="K214" s="51"/>
      <c r="L214" s="24">
        <f>SUM(I214:K214)</f>
        <v>59009</v>
      </c>
      <c r="M214" s="23"/>
      <c r="N214" s="23">
        <f>L214+M214</f>
        <v>59009</v>
      </c>
    </row>
    <row r="215" spans="1:14" s="113" customFormat="1" ht="25.5">
      <c r="A215" s="108" t="s">
        <v>349</v>
      </c>
      <c r="B215" s="183" t="s">
        <v>305</v>
      </c>
      <c r="C215" s="21">
        <f>'[8]PB_2010'!$C$942</f>
        <v>143548</v>
      </c>
      <c r="D215" s="26">
        <f>'[9]SB'!$C$968</f>
        <v>4232</v>
      </c>
      <c r="E215" s="28">
        <f>'[10]2_Zied 2010'!$C$859</f>
        <v>3049</v>
      </c>
      <c r="F215" s="21">
        <f t="shared" si="29"/>
        <v>150829</v>
      </c>
      <c r="G215" s="26"/>
      <c r="H215" s="26">
        <f t="shared" si="26"/>
        <v>150829</v>
      </c>
      <c r="I215" s="28">
        <f>SUM(I216:I222)</f>
        <v>153616</v>
      </c>
      <c r="J215" s="28">
        <f>SUM(J216:J222)</f>
        <v>2017</v>
      </c>
      <c r="K215" s="28">
        <f>SUM(K216:K222)</f>
        <v>1096</v>
      </c>
      <c r="L215" s="28">
        <f>SUM(I215:K215)</f>
        <v>156729</v>
      </c>
      <c r="M215" s="26"/>
      <c r="N215" s="52">
        <f>L215+M215</f>
        <v>156729</v>
      </c>
    </row>
    <row r="216" spans="1:14" s="74" customFormat="1" ht="25.5">
      <c r="A216" s="106" t="s">
        <v>318</v>
      </c>
      <c r="B216" s="111" t="s">
        <v>319</v>
      </c>
      <c r="C216" s="24">
        <f>'[8]PB_2010'!$C$943</f>
        <v>1482</v>
      </c>
      <c r="D216" s="23">
        <v>0</v>
      </c>
      <c r="E216" s="24"/>
      <c r="F216" s="19">
        <f t="shared" si="29"/>
        <v>1482</v>
      </c>
      <c r="G216" s="23"/>
      <c r="H216" s="23">
        <f>F216+G216</f>
        <v>1482</v>
      </c>
      <c r="I216" s="24">
        <f>'[8]PB_2010'!$D$943</f>
        <v>3084</v>
      </c>
      <c r="J216" s="23">
        <v>0</v>
      </c>
      <c r="K216" s="24"/>
      <c r="L216" s="24">
        <f>SUM(I216:K216)</f>
        <v>3084</v>
      </c>
      <c r="M216" s="23"/>
      <c r="N216" s="23">
        <f>L216+M216</f>
        <v>3084</v>
      </c>
    </row>
    <row r="217" spans="1:14" s="74" customFormat="1" ht="25.5">
      <c r="A217" s="106" t="s">
        <v>320</v>
      </c>
      <c r="B217" s="111" t="s">
        <v>321</v>
      </c>
      <c r="C217" s="24">
        <f>'[8]PB_2010'!$C$944</f>
        <v>44124</v>
      </c>
      <c r="D217" s="23">
        <f>'[9]SB'!$C$971</f>
        <v>295</v>
      </c>
      <c r="E217" s="24"/>
      <c r="F217" s="19">
        <f t="shared" si="29"/>
        <v>44419</v>
      </c>
      <c r="G217" s="23"/>
      <c r="H217" s="23">
        <f aca="true" t="shared" si="30" ref="H217:H222">F217+G217</f>
        <v>44419</v>
      </c>
      <c r="I217" s="24">
        <f>'[8]PB_2010'!$D$944</f>
        <v>51053</v>
      </c>
      <c r="J217" s="23">
        <f>'[9]SB'!$D$971</f>
        <v>295</v>
      </c>
      <c r="K217" s="24"/>
      <c r="L217" s="24">
        <f aca="true" t="shared" si="31" ref="L217:L222">SUM(I217:K217)</f>
        <v>51348</v>
      </c>
      <c r="M217" s="23"/>
      <c r="N217" s="23">
        <f aca="true" t="shared" si="32" ref="N217:N222">L217+M217</f>
        <v>51348</v>
      </c>
    </row>
    <row r="218" spans="1:14" s="74" customFormat="1" ht="25.5">
      <c r="A218" s="106" t="s">
        <v>328</v>
      </c>
      <c r="B218" s="107" t="s">
        <v>329</v>
      </c>
      <c r="C218" s="24">
        <f>'[8]PB_2010'!$C$945</f>
        <v>0</v>
      </c>
      <c r="D218" s="23">
        <f>'[9]SB'!$C$974</f>
        <v>3917</v>
      </c>
      <c r="E218" s="24"/>
      <c r="F218" s="19">
        <f t="shared" si="29"/>
        <v>3917</v>
      </c>
      <c r="G218" s="23"/>
      <c r="H218" s="23">
        <f t="shared" si="30"/>
        <v>3917</v>
      </c>
      <c r="I218" s="24">
        <f>'[8]PB_2010'!$D$945</f>
        <v>86</v>
      </c>
      <c r="J218" s="23">
        <f>'[9]SB'!$D$974</f>
        <v>1722</v>
      </c>
      <c r="K218" s="24"/>
      <c r="L218" s="24">
        <f t="shared" si="31"/>
        <v>1808</v>
      </c>
      <c r="M218" s="23"/>
      <c r="N218" s="23">
        <f t="shared" si="32"/>
        <v>1808</v>
      </c>
    </row>
    <row r="219" spans="1:14" s="74" customFormat="1" ht="25.5">
      <c r="A219" s="106" t="s">
        <v>330</v>
      </c>
      <c r="B219" s="107" t="s">
        <v>331</v>
      </c>
      <c r="C219" s="24">
        <f>'[8]PB_2010'!$C$946</f>
        <v>0</v>
      </c>
      <c r="D219" s="23">
        <v>0</v>
      </c>
      <c r="E219" s="24">
        <f>'[10]2_Zied 2010'!$C$863</f>
        <v>2933</v>
      </c>
      <c r="F219" s="19">
        <f t="shared" si="29"/>
        <v>2933</v>
      </c>
      <c r="G219" s="23"/>
      <c r="H219" s="23">
        <f t="shared" si="30"/>
        <v>2933</v>
      </c>
      <c r="I219" s="24">
        <f>'[8]PB_2010'!$D$946</f>
        <v>0</v>
      </c>
      <c r="J219" s="23"/>
      <c r="K219" s="24">
        <f>'[10]2_Zied 2010'!$D$863</f>
        <v>1096</v>
      </c>
      <c r="L219" s="24">
        <f t="shared" si="31"/>
        <v>1096</v>
      </c>
      <c r="M219" s="23"/>
      <c r="N219" s="23">
        <f t="shared" si="32"/>
        <v>1096</v>
      </c>
    </row>
    <row r="220" spans="1:14" s="74" customFormat="1" ht="25.5">
      <c r="A220" s="106" t="s">
        <v>322</v>
      </c>
      <c r="B220" s="111" t="s">
        <v>323</v>
      </c>
      <c r="C220" s="24">
        <f>'[8]PB_2010'!$C$947</f>
        <v>33962</v>
      </c>
      <c r="D220" s="23">
        <f>'[9]SB'!$C$975</f>
        <v>0</v>
      </c>
      <c r="E220" s="24"/>
      <c r="F220" s="19">
        <f t="shared" si="29"/>
        <v>33962</v>
      </c>
      <c r="G220" s="23"/>
      <c r="H220" s="23">
        <f t="shared" si="30"/>
        <v>33962</v>
      </c>
      <c r="I220" s="24">
        <f>'[8]PB_2010'!$D$947</f>
        <v>68282</v>
      </c>
      <c r="J220" s="23">
        <f>'[9]SB'!$D$975</f>
        <v>0</v>
      </c>
      <c r="K220" s="24"/>
      <c r="L220" s="24">
        <f t="shared" si="31"/>
        <v>68282</v>
      </c>
      <c r="M220" s="23"/>
      <c r="N220" s="23">
        <f t="shared" si="32"/>
        <v>68282</v>
      </c>
    </row>
    <row r="221" spans="1:14" s="74" customFormat="1" ht="12.75">
      <c r="A221" s="106" t="s">
        <v>324</v>
      </c>
      <c r="B221" s="111" t="s">
        <v>325</v>
      </c>
      <c r="C221" s="24">
        <f>'[8]PB_2010'!$C$948</f>
        <v>0</v>
      </c>
      <c r="D221" s="23">
        <f>'[9]SB'!$C$976</f>
        <v>0</v>
      </c>
      <c r="E221" s="24"/>
      <c r="F221" s="19">
        <f t="shared" si="29"/>
        <v>0</v>
      </c>
      <c r="G221" s="23"/>
      <c r="H221" s="23">
        <f t="shared" si="30"/>
        <v>0</v>
      </c>
      <c r="I221" s="24">
        <f>'[8]PB_2010'!$D$948</f>
        <v>0</v>
      </c>
      <c r="J221" s="23">
        <f>'[9]SB'!$D$976</f>
        <v>0</v>
      </c>
      <c r="K221" s="24"/>
      <c r="L221" s="24">
        <f t="shared" si="31"/>
        <v>0</v>
      </c>
      <c r="M221" s="23"/>
      <c r="N221" s="23">
        <f t="shared" si="32"/>
        <v>0</v>
      </c>
    </row>
    <row r="222" spans="1:14" s="74" customFormat="1" ht="25.5">
      <c r="A222" s="106" t="s">
        <v>326</v>
      </c>
      <c r="B222" s="111" t="s">
        <v>327</v>
      </c>
      <c r="C222" s="24">
        <f>'[8]PB_2010'!$C$949</f>
        <v>33517</v>
      </c>
      <c r="D222" s="23">
        <f>'[9]SB'!$C$977</f>
        <v>0</v>
      </c>
      <c r="E222" s="24"/>
      <c r="F222" s="19">
        <f t="shared" si="29"/>
        <v>33517</v>
      </c>
      <c r="G222" s="23"/>
      <c r="H222" s="23">
        <f t="shared" si="30"/>
        <v>33517</v>
      </c>
      <c r="I222" s="24">
        <f>'[8]PB_2010'!$D$949</f>
        <v>31111</v>
      </c>
      <c r="J222" s="23">
        <f>'[9]SB'!$D$977</f>
        <v>0</v>
      </c>
      <c r="K222" s="24"/>
      <c r="L222" s="24">
        <f t="shared" si="31"/>
        <v>31111</v>
      </c>
      <c r="M222" s="23"/>
      <c r="N222" s="23">
        <f t="shared" si="32"/>
        <v>31111</v>
      </c>
    </row>
    <row r="223" spans="1:19" s="50" customFormat="1" ht="12.75">
      <c r="A223" s="112"/>
      <c r="B223" s="82" t="s">
        <v>292</v>
      </c>
      <c r="C223" s="54">
        <f>C16-C129</f>
        <v>-119231930</v>
      </c>
      <c r="D223" s="54">
        <f>D16-D129</f>
        <v>-5670265</v>
      </c>
      <c r="E223" s="54">
        <f>E16-E129</f>
        <v>-1186971</v>
      </c>
      <c r="F223" s="21">
        <f t="shared" si="29"/>
        <v>-126089166</v>
      </c>
      <c r="G223" s="54">
        <f aca="true" t="shared" si="33" ref="G223:N223">G16-G129</f>
        <v>-310549</v>
      </c>
      <c r="H223" s="54">
        <f t="shared" si="33"/>
        <v>-126399715</v>
      </c>
      <c r="I223" s="54">
        <f t="shared" si="33"/>
        <v>61828436</v>
      </c>
      <c r="J223" s="54">
        <f t="shared" si="33"/>
        <v>-489607</v>
      </c>
      <c r="K223" s="54">
        <f t="shared" si="33"/>
        <v>-477908</v>
      </c>
      <c r="L223" s="54">
        <f t="shared" si="33"/>
        <v>60860921</v>
      </c>
      <c r="M223" s="54">
        <f t="shared" si="33"/>
        <v>-5313196</v>
      </c>
      <c r="N223" s="54">
        <f t="shared" si="33"/>
        <v>55547725</v>
      </c>
      <c r="O223" s="58">
        <f>L223+M223</f>
        <v>55547725</v>
      </c>
      <c r="P223" s="58">
        <f>N223-O223</f>
        <v>0</v>
      </c>
      <c r="S223" s="56"/>
    </row>
    <row r="224" spans="1:19" s="3" customFormat="1" ht="12.75">
      <c r="A224" s="94"/>
      <c r="B224" s="82" t="s">
        <v>291</v>
      </c>
      <c r="C224" s="21">
        <f>C16-C159</f>
        <v>-119231930</v>
      </c>
      <c r="D224" s="21">
        <f>D16-D159</f>
        <v>-5670265</v>
      </c>
      <c r="E224" s="21">
        <f>E16-E159</f>
        <v>-1186971</v>
      </c>
      <c r="F224" s="21">
        <f t="shared" si="29"/>
        <v>-126089166</v>
      </c>
      <c r="G224" s="21">
        <f>G16-G159</f>
        <v>-310549</v>
      </c>
      <c r="H224" s="21">
        <f aca="true" t="shared" si="34" ref="H224:H237">F224+G224</f>
        <v>-126399715</v>
      </c>
      <c r="I224" s="21">
        <f>I16-I159</f>
        <v>61828436</v>
      </c>
      <c r="J224" s="21">
        <f>J16-J159</f>
        <v>-489607</v>
      </c>
      <c r="K224" s="21">
        <f>K16-K159</f>
        <v>-477908</v>
      </c>
      <c r="L224" s="21">
        <f>L16-L159</f>
        <v>60860921</v>
      </c>
      <c r="M224" s="21">
        <f>M16-M159</f>
        <v>-5313196</v>
      </c>
      <c r="N224" s="21">
        <f>L224+M224</f>
        <v>55547725</v>
      </c>
      <c r="O224" s="5">
        <f>L224+M224</f>
        <v>55547725</v>
      </c>
      <c r="P224" s="58">
        <f>N224-O224</f>
        <v>0</v>
      </c>
      <c r="R224" s="5">
        <f>O223-O224</f>
        <v>0</v>
      </c>
      <c r="S224" s="5"/>
    </row>
    <row r="225" spans="1:16" s="3" customFormat="1" ht="12.75">
      <c r="A225" s="94"/>
      <c r="B225" s="82" t="s">
        <v>57</v>
      </c>
      <c r="C225" s="21">
        <f>'[8]PB_2010'!$C$951</f>
        <v>119231930</v>
      </c>
      <c r="D225" s="21">
        <f>D226+D228+D229+D230+D233+D236+D237</f>
        <v>5670265</v>
      </c>
      <c r="E225" s="21">
        <f>E226+E228+E229+E230+E233+E236+E237</f>
        <v>1186971</v>
      </c>
      <c r="F225" s="21">
        <f t="shared" si="29"/>
        <v>126089166</v>
      </c>
      <c r="G225" s="21">
        <f>G226+G230+G233+G236+G237</f>
        <v>310549</v>
      </c>
      <c r="H225" s="21">
        <f t="shared" si="34"/>
        <v>126399715</v>
      </c>
      <c r="I225" s="21">
        <f>I226+I228+I229+I230+I233+I236+I237</f>
        <v>-61828436</v>
      </c>
      <c r="J225" s="21">
        <f>J226+J228+J229+J230+J233+J236+J237</f>
        <v>489607</v>
      </c>
      <c r="K225" s="21">
        <f>K226+K228+K229+K230+K233+K236+K237</f>
        <v>477908</v>
      </c>
      <c r="L225" s="21">
        <f aca="true" t="shared" si="35" ref="L225:L237">SUM(I225:K225)</f>
        <v>-60860921</v>
      </c>
      <c r="M225" s="21">
        <f>M226+M228+M229+M230+M233+M236+M237</f>
        <v>5313196</v>
      </c>
      <c r="N225" s="21">
        <f>L225+M225</f>
        <v>-55547725</v>
      </c>
      <c r="O225" s="5">
        <f>N226+N230+N233+N236+N237+N228</f>
        <v>-55547725</v>
      </c>
      <c r="P225" s="58">
        <f>N225-O225</f>
        <v>0</v>
      </c>
    </row>
    <row r="226" spans="1:16" s="3" customFormat="1" ht="12.75">
      <c r="A226" s="97" t="s">
        <v>293</v>
      </c>
      <c r="B226" s="40" t="s">
        <v>58</v>
      </c>
      <c r="C226" s="19">
        <f>'[8]PB_2010'!$C$952</f>
        <v>57496877</v>
      </c>
      <c r="D226" s="18">
        <f>'[9]SB'!$C$980</f>
        <v>5841585</v>
      </c>
      <c r="E226" s="19">
        <f>'[10]2_Zied 2010'!$C$868</f>
        <v>1168971</v>
      </c>
      <c r="F226" s="19">
        <f t="shared" si="29"/>
        <v>64507433</v>
      </c>
      <c r="G226" s="19">
        <f>G227</f>
        <v>310549</v>
      </c>
      <c r="H226" s="18">
        <f t="shared" si="34"/>
        <v>64817982</v>
      </c>
      <c r="I226" s="19">
        <f>'[8]PB_2010'!$D$952</f>
        <v>-94116587</v>
      </c>
      <c r="J226" s="18">
        <f>'[9]SB'!$D$980</f>
        <v>591723</v>
      </c>
      <c r="K226" s="19">
        <f>'[10]2_Zied 2010'!$D$868</f>
        <v>415864</v>
      </c>
      <c r="L226" s="18">
        <f t="shared" si="35"/>
        <v>-93109000</v>
      </c>
      <c r="M226" s="19">
        <f>M227</f>
        <v>5313196</v>
      </c>
      <c r="N226" s="18">
        <f>L226+M226</f>
        <v>-87795804</v>
      </c>
      <c r="P226" s="57"/>
    </row>
    <row r="227" spans="1:39" s="191" customFormat="1" ht="12.75">
      <c r="A227" s="186"/>
      <c r="B227" s="187" t="s">
        <v>270</v>
      </c>
      <c r="C227" s="188">
        <f>-C70</f>
        <v>-194952</v>
      </c>
      <c r="D227" s="188">
        <f>-D70</f>
        <v>-115597</v>
      </c>
      <c r="E227" s="188"/>
      <c r="F227" s="189">
        <f t="shared" si="29"/>
        <v>-310549</v>
      </c>
      <c r="G227" s="190">
        <f>-F227</f>
        <v>310549</v>
      </c>
      <c r="H227" s="190">
        <f t="shared" si="34"/>
        <v>0</v>
      </c>
      <c r="I227" s="188">
        <f>-I70</f>
        <v>-5213567</v>
      </c>
      <c r="J227" s="188">
        <f>-J70</f>
        <v>-99629</v>
      </c>
      <c r="K227" s="188">
        <v>0</v>
      </c>
      <c r="L227" s="190">
        <f t="shared" si="35"/>
        <v>-5313196</v>
      </c>
      <c r="M227" s="190">
        <f>-L227</f>
        <v>5313196</v>
      </c>
      <c r="N227" s="190">
        <v>0</v>
      </c>
      <c r="W227" s="192"/>
      <c r="X227" s="192"/>
      <c r="Y227" s="192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</row>
    <row r="228" spans="1:14" s="3" customFormat="1" ht="12.75">
      <c r="A228" s="97" t="s">
        <v>294</v>
      </c>
      <c r="B228" s="40" t="s">
        <v>59</v>
      </c>
      <c r="C228" s="19">
        <f>'[8]PB_2010'!$C$1016</f>
        <v>0</v>
      </c>
      <c r="D228" s="185">
        <v>0</v>
      </c>
      <c r="E228" s="19"/>
      <c r="F228" s="19">
        <f t="shared" si="29"/>
        <v>0</v>
      </c>
      <c r="G228" s="19"/>
      <c r="H228" s="18">
        <f t="shared" si="34"/>
        <v>0</v>
      </c>
      <c r="I228" s="19">
        <f>'[8]PB_2010'!$D$1016</f>
        <v>9450</v>
      </c>
      <c r="J228" s="185">
        <f>0</f>
        <v>0</v>
      </c>
      <c r="K228" s="19">
        <v>0</v>
      </c>
      <c r="L228" s="18">
        <f t="shared" si="35"/>
        <v>9450</v>
      </c>
      <c r="M228" s="19">
        <v>0</v>
      </c>
      <c r="N228" s="18">
        <f>L228+M228</f>
        <v>9450</v>
      </c>
    </row>
    <row r="229" spans="1:14" s="3" customFormat="1" ht="12.75">
      <c r="A229" s="97" t="s">
        <v>295</v>
      </c>
      <c r="B229" s="40" t="s">
        <v>60</v>
      </c>
      <c r="C229" s="19">
        <v>0</v>
      </c>
      <c r="D229" s="185"/>
      <c r="E229" s="19"/>
      <c r="F229" s="19">
        <f t="shared" si="29"/>
        <v>0</v>
      </c>
      <c r="G229" s="19"/>
      <c r="H229" s="18">
        <f t="shared" si="34"/>
        <v>0</v>
      </c>
      <c r="I229" s="19">
        <v>0</v>
      </c>
      <c r="J229" s="185">
        <v>0</v>
      </c>
      <c r="K229" s="19">
        <v>0</v>
      </c>
      <c r="L229" s="18">
        <f t="shared" si="35"/>
        <v>0</v>
      </c>
      <c r="M229" s="19">
        <v>0</v>
      </c>
      <c r="N229" s="18">
        <f>L229+M229</f>
        <v>0</v>
      </c>
    </row>
    <row r="230" spans="1:14" s="3" customFormat="1" ht="12.75">
      <c r="A230" s="97" t="s">
        <v>296</v>
      </c>
      <c r="B230" s="40" t="s">
        <v>61</v>
      </c>
      <c r="C230" s="19">
        <f>'[8]PB_2010'!$C$1197</f>
        <v>67677454</v>
      </c>
      <c r="D230" s="18">
        <f>'[9]SB'!$C$1228</f>
        <v>-257362</v>
      </c>
      <c r="E230" s="19"/>
      <c r="F230" s="19">
        <f t="shared" si="29"/>
        <v>67420092</v>
      </c>
      <c r="G230" s="19">
        <f>G231</f>
        <v>0</v>
      </c>
      <c r="H230" s="18">
        <f t="shared" si="34"/>
        <v>67420092</v>
      </c>
      <c r="I230" s="19">
        <f>'[8]PB_2010'!$D$1197</f>
        <v>38881363</v>
      </c>
      <c r="J230" s="18">
        <f>'[9]SB'!$D$1228</f>
        <v>-144794</v>
      </c>
      <c r="K230" s="19">
        <v>0</v>
      </c>
      <c r="L230" s="18">
        <f t="shared" si="35"/>
        <v>38736569</v>
      </c>
      <c r="M230" s="19">
        <f>M231+M232</f>
        <v>0</v>
      </c>
      <c r="N230" s="18">
        <f>L230+M230</f>
        <v>38736569</v>
      </c>
    </row>
    <row r="231" spans="1:39" s="131" customFormat="1" ht="12.75" hidden="1">
      <c r="A231" s="127"/>
      <c r="B231" s="46" t="s">
        <v>266</v>
      </c>
      <c r="C231" s="128">
        <v>0</v>
      </c>
      <c r="D231" s="128"/>
      <c r="E231" s="128"/>
      <c r="F231" s="129">
        <f t="shared" si="29"/>
        <v>0</v>
      </c>
      <c r="G231" s="130">
        <f>-F231</f>
        <v>0</v>
      </c>
      <c r="H231" s="130">
        <f t="shared" si="34"/>
        <v>0</v>
      </c>
      <c r="I231" s="128">
        <v>0</v>
      </c>
      <c r="J231" s="128">
        <v>0</v>
      </c>
      <c r="K231" s="128">
        <v>0</v>
      </c>
      <c r="L231" s="130">
        <f t="shared" si="35"/>
        <v>0</v>
      </c>
      <c r="M231" s="130">
        <f>-L231</f>
        <v>0</v>
      </c>
      <c r="N231" s="130">
        <f>L231+M231</f>
        <v>0</v>
      </c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</row>
    <row r="232" spans="1:39" s="131" customFormat="1" ht="12.75" hidden="1">
      <c r="A232" s="127"/>
      <c r="B232" s="46" t="s">
        <v>268</v>
      </c>
      <c r="C232" s="128"/>
      <c r="D232" s="128"/>
      <c r="E232" s="128"/>
      <c r="F232" s="129">
        <f t="shared" si="29"/>
        <v>0</v>
      </c>
      <c r="G232" s="130">
        <f>-F232</f>
        <v>0</v>
      </c>
      <c r="H232" s="130">
        <f t="shared" si="34"/>
        <v>0</v>
      </c>
      <c r="I232" s="128">
        <v>0</v>
      </c>
      <c r="J232" s="128">
        <v>0</v>
      </c>
      <c r="K232" s="128">
        <v>0</v>
      </c>
      <c r="L232" s="130">
        <f t="shared" si="35"/>
        <v>0</v>
      </c>
      <c r="M232" s="130">
        <f>-L232</f>
        <v>0</v>
      </c>
      <c r="N232" s="130">
        <v>0</v>
      </c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</row>
    <row r="233" spans="1:14" s="3" customFormat="1" ht="12.75">
      <c r="A233" s="97" t="s">
        <v>297</v>
      </c>
      <c r="B233" s="40" t="s">
        <v>62</v>
      </c>
      <c r="C233" s="19">
        <f>'[8]PB_2010'!$C$1126</f>
        <v>117337</v>
      </c>
      <c r="D233" s="18">
        <f>'[9]SB'!$C$1157</f>
        <v>193876</v>
      </c>
      <c r="E233" s="19"/>
      <c r="F233" s="19">
        <f t="shared" si="29"/>
        <v>311213</v>
      </c>
      <c r="G233" s="19">
        <f>G234</f>
        <v>0</v>
      </c>
      <c r="H233" s="18">
        <f t="shared" si="34"/>
        <v>311213</v>
      </c>
      <c r="I233" s="19">
        <f>'[8]PB_2010'!$D$1126</f>
        <v>906494</v>
      </c>
      <c r="J233" s="18">
        <f>'[9]SB'!$D$1157</f>
        <v>168503</v>
      </c>
      <c r="K233" s="19">
        <v>0</v>
      </c>
      <c r="L233" s="18">
        <f t="shared" si="35"/>
        <v>1074997</v>
      </c>
      <c r="M233" s="19">
        <f>M234+M235</f>
        <v>0</v>
      </c>
      <c r="N233" s="18">
        <f>L233+M233</f>
        <v>1074997</v>
      </c>
    </row>
    <row r="234" spans="1:39" s="131" customFormat="1" ht="12.75" hidden="1">
      <c r="A234" s="127"/>
      <c r="B234" s="46" t="s">
        <v>267</v>
      </c>
      <c r="C234" s="128"/>
      <c r="D234" s="128">
        <v>0</v>
      </c>
      <c r="E234" s="128"/>
      <c r="F234" s="129">
        <f t="shared" si="29"/>
        <v>0</v>
      </c>
      <c r="G234" s="130">
        <f>-F234</f>
        <v>0</v>
      </c>
      <c r="H234" s="130">
        <f t="shared" si="34"/>
        <v>0</v>
      </c>
      <c r="I234" s="128">
        <v>0</v>
      </c>
      <c r="J234" s="128">
        <v>0</v>
      </c>
      <c r="K234" s="128">
        <v>0</v>
      </c>
      <c r="L234" s="130">
        <f t="shared" si="35"/>
        <v>0</v>
      </c>
      <c r="M234" s="130">
        <f>-L234</f>
        <v>0</v>
      </c>
      <c r="N234" s="130">
        <v>0</v>
      </c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</row>
    <row r="235" spans="1:39" s="131" customFormat="1" ht="12.75" hidden="1">
      <c r="A235" s="127"/>
      <c r="B235" s="46" t="s">
        <v>269</v>
      </c>
      <c r="C235" s="128"/>
      <c r="D235" s="128"/>
      <c r="E235" s="128"/>
      <c r="F235" s="129">
        <f t="shared" si="29"/>
        <v>0</v>
      </c>
      <c r="G235" s="130">
        <f>-F235</f>
        <v>0</v>
      </c>
      <c r="H235" s="130">
        <f t="shared" si="34"/>
        <v>0</v>
      </c>
      <c r="I235" s="128">
        <v>0</v>
      </c>
      <c r="J235" s="128"/>
      <c r="K235" s="128">
        <v>0</v>
      </c>
      <c r="L235" s="130">
        <f t="shared" si="35"/>
        <v>0</v>
      </c>
      <c r="M235" s="130">
        <f>-L235</f>
        <v>0</v>
      </c>
      <c r="N235" s="130">
        <v>0</v>
      </c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</row>
    <row r="236" spans="1:14" s="3" customFormat="1" ht="29.25" customHeight="1">
      <c r="A236" s="97" t="s">
        <v>298</v>
      </c>
      <c r="B236" s="40" t="s">
        <v>249</v>
      </c>
      <c r="C236" s="19">
        <f>'[8]PB_2010'!$C$1269</f>
        <v>-6734438</v>
      </c>
      <c r="D236" s="18">
        <f>'[9]SB'!$C$1305</f>
        <v>-53834</v>
      </c>
      <c r="E236" s="19">
        <f>'[10]2_Zied 2010'!$C$1197</f>
        <v>18000</v>
      </c>
      <c r="F236" s="19">
        <f t="shared" si="29"/>
        <v>-6770272</v>
      </c>
      <c r="G236" s="19"/>
      <c r="H236" s="18">
        <f t="shared" si="34"/>
        <v>-6770272</v>
      </c>
      <c r="I236" s="19">
        <f>'[8]PB_2010'!$D$1269</f>
        <v>-8198543</v>
      </c>
      <c r="J236" s="18">
        <f>'[9]SB'!$D$1305</f>
        <v>-71825</v>
      </c>
      <c r="K236" s="19">
        <f>'[10]2_Zied 2010'!$D$1197</f>
        <v>0</v>
      </c>
      <c r="L236" s="18">
        <f t="shared" si="35"/>
        <v>-8270368</v>
      </c>
      <c r="M236" s="19">
        <v>0</v>
      </c>
      <c r="N236" s="18">
        <f>L236+M236</f>
        <v>-8270368</v>
      </c>
    </row>
    <row r="237" spans="1:14" s="3" customFormat="1" ht="12.75">
      <c r="A237" s="97" t="s">
        <v>299</v>
      </c>
      <c r="B237" s="40" t="s">
        <v>63</v>
      </c>
      <c r="C237" s="19">
        <f>'[8]PB_2010'!$C$1299</f>
        <v>809504</v>
      </c>
      <c r="D237" s="18">
        <f>'[9]SB'!$C$1335</f>
        <v>-54000</v>
      </c>
      <c r="E237" s="19">
        <f>'[10]2_Zied 2010'!$C$1205</f>
        <v>0</v>
      </c>
      <c r="F237" s="19">
        <f t="shared" si="29"/>
        <v>755504</v>
      </c>
      <c r="G237" s="19"/>
      <c r="H237" s="18">
        <f t="shared" si="34"/>
        <v>755504</v>
      </c>
      <c r="I237" s="19">
        <f>'[8]PB_2010'!$D$1299</f>
        <v>689387</v>
      </c>
      <c r="J237" s="18">
        <f>'[9]SB'!$D$1335</f>
        <v>-54000</v>
      </c>
      <c r="K237" s="19">
        <f>'[10]2_Zied 2010'!$D$1205</f>
        <v>62044</v>
      </c>
      <c r="L237" s="18">
        <f t="shared" si="35"/>
        <v>697431</v>
      </c>
      <c r="M237" s="19">
        <v>0</v>
      </c>
      <c r="N237" s="18">
        <f>L237+M237</f>
        <v>697431</v>
      </c>
    </row>
    <row r="238" spans="1:14" s="3" customFormat="1" ht="12.75">
      <c r="A238" s="115"/>
      <c r="B238" s="83"/>
      <c r="C238" s="5"/>
      <c r="G238" s="5"/>
      <c r="H238" s="5"/>
      <c r="I238" s="5"/>
      <c r="M238" s="5"/>
      <c r="N238" s="5"/>
    </row>
    <row r="239" spans="2:14" s="3" customFormat="1" ht="12.75">
      <c r="B239" s="83"/>
      <c r="C239" s="5"/>
      <c r="F239" s="5"/>
      <c r="G239" s="5"/>
      <c r="H239" s="5"/>
      <c r="I239" s="5"/>
      <c r="L239" s="5"/>
      <c r="M239" s="5"/>
      <c r="N239" s="5"/>
    </row>
    <row r="240" spans="1:15" s="3" customFormat="1" ht="25.5">
      <c r="A240" s="211"/>
      <c r="B240" s="83" t="s">
        <v>369</v>
      </c>
      <c r="C240" s="5"/>
      <c r="D240" s="212"/>
      <c r="E240" s="213"/>
      <c r="G240" s="215"/>
      <c r="H240" s="216"/>
      <c r="I240" s="5"/>
      <c r="J240" s="5"/>
      <c r="M240" s="215"/>
      <c r="N240" s="5" t="s">
        <v>370</v>
      </c>
      <c r="O240" s="5"/>
    </row>
    <row r="241" spans="1:14" s="3" customFormat="1" ht="12.75">
      <c r="A241" s="25"/>
      <c r="B241" s="83"/>
      <c r="C241" s="5"/>
      <c r="D241" s="5"/>
      <c r="G241" s="5"/>
      <c r="H241" s="5"/>
      <c r="I241" s="5"/>
      <c r="M241" s="5"/>
      <c r="N241" s="5"/>
    </row>
    <row r="242" spans="1:14" s="3" customFormat="1" ht="12.75">
      <c r="A242" s="25"/>
      <c r="B242" s="83"/>
      <c r="C242" s="5"/>
      <c r="G242" s="5"/>
      <c r="H242" s="5"/>
      <c r="I242" s="5"/>
      <c r="M242" s="5"/>
      <c r="N242" s="5"/>
    </row>
    <row r="243" spans="1:14" s="3" customFormat="1" ht="12.75">
      <c r="A243" s="67" t="s">
        <v>358</v>
      </c>
      <c r="B243" s="83"/>
      <c r="C243" s="5"/>
      <c r="G243" s="5"/>
      <c r="H243" s="5"/>
      <c r="I243" s="5"/>
      <c r="M243" s="5"/>
      <c r="N243" s="5"/>
    </row>
    <row r="244" spans="1:14" s="3" customFormat="1" ht="12.75">
      <c r="A244" s="25"/>
      <c r="B244" s="83"/>
      <c r="C244" s="5"/>
      <c r="G244" s="5"/>
      <c r="H244" s="5"/>
      <c r="I244" s="5"/>
      <c r="M244" s="5"/>
      <c r="N244" s="5"/>
    </row>
    <row r="245" spans="1:14" s="3" customFormat="1" ht="12.75">
      <c r="A245" s="25"/>
      <c r="B245" s="83"/>
      <c r="C245" s="5"/>
      <c r="G245" s="5"/>
      <c r="H245" s="5"/>
      <c r="I245" s="5"/>
      <c r="M245" s="5"/>
      <c r="N245" s="5"/>
    </row>
    <row r="246" spans="1:14" s="3" customFormat="1" ht="12.75">
      <c r="A246" s="25"/>
      <c r="B246" s="83"/>
      <c r="C246" s="5"/>
      <c r="G246" s="5"/>
      <c r="H246" s="5"/>
      <c r="I246" s="5"/>
      <c r="M246" s="5"/>
      <c r="N246" s="5"/>
    </row>
    <row r="247" spans="1:14" s="3" customFormat="1" ht="12.75">
      <c r="A247" s="25"/>
      <c r="B247" s="83"/>
      <c r="C247" s="5"/>
      <c r="G247" s="5"/>
      <c r="H247" s="5"/>
      <c r="I247" s="5"/>
      <c r="M247" s="5"/>
      <c r="N247" s="5"/>
    </row>
    <row r="248" spans="1:14" s="3" customFormat="1" ht="12.75">
      <c r="A248" s="25"/>
      <c r="B248" s="83"/>
      <c r="C248" s="5"/>
      <c r="G248" s="5"/>
      <c r="H248" s="5"/>
      <c r="I248" s="5"/>
      <c r="M248" s="5"/>
      <c r="N248" s="5"/>
    </row>
    <row r="249" spans="1:14" s="3" customFormat="1" ht="12.75">
      <c r="A249" s="25"/>
      <c r="B249" s="83"/>
      <c r="C249" s="5"/>
      <c r="G249" s="5"/>
      <c r="H249" s="5"/>
      <c r="I249" s="5"/>
      <c r="M249" s="5"/>
      <c r="N249" s="5"/>
    </row>
    <row r="250" spans="1:14" s="3" customFormat="1" ht="12.75">
      <c r="A250" s="25"/>
      <c r="B250" s="83"/>
      <c r="C250" s="5"/>
      <c r="G250" s="5"/>
      <c r="H250" s="5"/>
      <c r="I250" s="5"/>
      <c r="M250" s="5"/>
      <c r="N250" s="5"/>
    </row>
    <row r="251" spans="1:14" s="3" customFormat="1" ht="12.75">
      <c r="A251" s="25"/>
      <c r="B251" s="83"/>
      <c r="C251" s="5"/>
      <c r="G251" s="5"/>
      <c r="H251" s="5"/>
      <c r="I251" s="5"/>
      <c r="M251" s="5"/>
      <c r="N251" s="5"/>
    </row>
    <row r="252" spans="1:14" s="3" customFormat="1" ht="12.75">
      <c r="A252" s="25"/>
      <c r="B252" s="83"/>
      <c r="C252" s="5"/>
      <c r="G252" s="5"/>
      <c r="H252" s="5"/>
      <c r="I252" s="5"/>
      <c r="M252" s="5"/>
      <c r="N252" s="5"/>
    </row>
    <row r="253" spans="1:14" s="3" customFormat="1" ht="12.75">
      <c r="A253" s="25"/>
      <c r="B253" s="83"/>
      <c r="C253" s="5"/>
      <c r="G253" s="5"/>
      <c r="H253" s="5"/>
      <c r="I253" s="5"/>
      <c r="M253" s="5"/>
      <c r="N253" s="5"/>
    </row>
    <row r="254" spans="1:14" s="3" customFormat="1" ht="12.75">
      <c r="A254" s="25"/>
      <c r="B254" s="83"/>
      <c r="C254" s="5"/>
      <c r="G254" s="5"/>
      <c r="H254" s="5"/>
      <c r="I254" s="5"/>
      <c r="M254" s="5"/>
      <c r="N254" s="5"/>
    </row>
    <row r="255" spans="1:14" s="3" customFormat="1" ht="12.75">
      <c r="A255" s="25"/>
      <c r="B255" s="83"/>
      <c r="C255" s="5"/>
      <c r="G255" s="5"/>
      <c r="H255" s="5"/>
      <c r="I255" s="5"/>
      <c r="M255" s="5"/>
      <c r="N255" s="5"/>
    </row>
    <row r="256" spans="1:14" s="3" customFormat="1" ht="12.75">
      <c r="A256" s="25"/>
      <c r="B256" s="83"/>
      <c r="C256" s="5"/>
      <c r="G256" s="5"/>
      <c r="H256" s="5"/>
      <c r="I256" s="5"/>
      <c r="M256" s="5"/>
      <c r="N256" s="5"/>
    </row>
    <row r="257" spans="1:14" s="3" customFormat="1" ht="12.75">
      <c r="A257" s="25"/>
      <c r="B257" s="83"/>
      <c r="C257" s="5"/>
      <c r="G257" s="5"/>
      <c r="H257" s="5"/>
      <c r="I257" s="5"/>
      <c r="M257" s="5"/>
      <c r="N257" s="5"/>
    </row>
    <row r="258" spans="1:14" s="3" customFormat="1" ht="12.75">
      <c r="A258" s="25"/>
      <c r="B258" s="83"/>
      <c r="C258" s="5"/>
      <c r="G258" s="5"/>
      <c r="H258" s="5"/>
      <c r="I258" s="5"/>
      <c r="M258" s="5"/>
      <c r="N258" s="5"/>
    </row>
    <row r="259" spans="1:14" s="3" customFormat="1" ht="12.75">
      <c r="A259" s="25"/>
      <c r="B259" s="83"/>
      <c r="C259" s="5"/>
      <c r="G259" s="5"/>
      <c r="H259" s="5"/>
      <c r="I259" s="5"/>
      <c r="M259" s="5"/>
      <c r="N259" s="5"/>
    </row>
    <row r="260" spans="1:14" s="3" customFormat="1" ht="12.75">
      <c r="A260" s="25"/>
      <c r="B260" s="83"/>
      <c r="C260" s="5"/>
      <c r="G260" s="5"/>
      <c r="H260" s="5"/>
      <c r="I260" s="5"/>
      <c r="M260" s="5"/>
      <c r="N260" s="5"/>
    </row>
    <row r="261" spans="1:14" s="3" customFormat="1" ht="12.75">
      <c r="A261" s="25"/>
      <c r="B261" s="83"/>
      <c r="C261" s="5"/>
      <c r="G261" s="5"/>
      <c r="H261" s="5"/>
      <c r="I261" s="5"/>
      <c r="M261" s="5"/>
      <c r="N261" s="5"/>
    </row>
    <row r="262" spans="1:14" s="3" customFormat="1" ht="12.75">
      <c r="A262" s="25"/>
      <c r="B262" s="83"/>
      <c r="C262" s="5"/>
      <c r="G262" s="5"/>
      <c r="H262" s="5"/>
      <c r="I262" s="5"/>
      <c r="M262" s="5"/>
      <c r="N262" s="5"/>
    </row>
    <row r="263" spans="1:14" s="3" customFormat="1" ht="12.75">
      <c r="A263" s="25"/>
      <c r="B263" s="83"/>
      <c r="C263" s="5"/>
      <c r="G263" s="5"/>
      <c r="H263" s="5"/>
      <c r="I263" s="5"/>
      <c r="M263" s="5"/>
      <c r="N263" s="5"/>
    </row>
    <row r="264" spans="1:14" s="3" customFormat="1" ht="12.75">
      <c r="A264" s="25"/>
      <c r="B264" s="83"/>
      <c r="C264" s="5"/>
      <c r="G264" s="5"/>
      <c r="H264" s="5"/>
      <c r="I264" s="5"/>
      <c r="M264" s="5"/>
      <c r="N264" s="5"/>
    </row>
    <row r="265" spans="1:14" s="3" customFormat="1" ht="12.75">
      <c r="A265" s="25"/>
      <c r="B265" s="83"/>
      <c r="C265" s="5"/>
      <c r="G265" s="5"/>
      <c r="H265" s="5"/>
      <c r="I265" s="5"/>
      <c r="M265" s="5"/>
      <c r="N265" s="5"/>
    </row>
    <row r="266" spans="1:14" s="3" customFormat="1" ht="12.75">
      <c r="A266" s="25"/>
      <c r="B266" s="83"/>
      <c r="C266" s="5"/>
      <c r="G266" s="5"/>
      <c r="H266" s="5"/>
      <c r="I266" s="5"/>
      <c r="M266" s="5"/>
      <c r="N266" s="5"/>
    </row>
    <row r="267" spans="1:14" s="3" customFormat="1" ht="12.75">
      <c r="A267" s="25"/>
      <c r="B267" s="83"/>
      <c r="C267" s="5"/>
      <c r="G267" s="5"/>
      <c r="H267" s="5"/>
      <c r="I267" s="5"/>
      <c r="M267" s="5"/>
      <c r="N267" s="5"/>
    </row>
    <row r="268" spans="1:14" s="3" customFormat="1" ht="12.75">
      <c r="A268" s="25"/>
      <c r="B268" s="83"/>
      <c r="C268" s="5"/>
      <c r="G268" s="5"/>
      <c r="H268" s="5"/>
      <c r="I268" s="5"/>
      <c r="M268" s="5"/>
      <c r="N268" s="5"/>
    </row>
    <row r="269" spans="1:14" s="3" customFormat="1" ht="12.75">
      <c r="A269" s="25"/>
      <c r="B269" s="83"/>
      <c r="C269" s="5"/>
      <c r="G269" s="5"/>
      <c r="H269" s="5"/>
      <c r="I269" s="5"/>
      <c r="M269" s="5"/>
      <c r="N269" s="5"/>
    </row>
    <row r="270" spans="1:14" s="3" customFormat="1" ht="12.75">
      <c r="A270" s="25"/>
      <c r="B270" s="83"/>
      <c r="C270" s="5"/>
      <c r="G270" s="5"/>
      <c r="H270" s="5"/>
      <c r="I270" s="5"/>
      <c r="M270" s="5"/>
      <c r="N270" s="5"/>
    </row>
    <row r="271" spans="1:14" s="3" customFormat="1" ht="12.75">
      <c r="A271" s="25"/>
      <c r="B271" s="83"/>
      <c r="C271" s="5"/>
      <c r="G271" s="5"/>
      <c r="H271" s="5"/>
      <c r="I271" s="5"/>
      <c r="M271" s="5"/>
      <c r="N271" s="5"/>
    </row>
    <row r="272" spans="1:14" s="3" customFormat="1" ht="12.75">
      <c r="A272" s="25"/>
      <c r="B272" s="83"/>
      <c r="C272" s="5"/>
      <c r="G272" s="5"/>
      <c r="H272" s="5"/>
      <c r="I272" s="5"/>
      <c r="M272" s="5"/>
      <c r="N272" s="5"/>
    </row>
    <row r="273" spans="1:14" s="3" customFormat="1" ht="12.75">
      <c r="A273" s="25"/>
      <c r="B273" s="83"/>
      <c r="C273" s="5"/>
      <c r="G273" s="5"/>
      <c r="H273" s="5"/>
      <c r="I273" s="5"/>
      <c r="M273" s="5"/>
      <c r="N273" s="5"/>
    </row>
    <row r="274" spans="1:14" s="3" customFormat="1" ht="12.75">
      <c r="A274" s="25"/>
      <c r="B274" s="83"/>
      <c r="C274" s="5"/>
      <c r="G274" s="5"/>
      <c r="H274" s="5"/>
      <c r="I274" s="5"/>
      <c r="M274" s="5"/>
      <c r="N274" s="5"/>
    </row>
    <row r="275" spans="1:14" s="3" customFormat="1" ht="12.75">
      <c r="A275" s="25"/>
      <c r="B275" s="83"/>
      <c r="C275" s="5"/>
      <c r="G275" s="5"/>
      <c r="H275" s="5"/>
      <c r="I275" s="5"/>
      <c r="M275" s="5"/>
      <c r="N275" s="5"/>
    </row>
    <row r="276" spans="1:14" s="3" customFormat="1" ht="12.75">
      <c r="A276" s="25"/>
      <c r="B276" s="83"/>
      <c r="C276" s="5"/>
      <c r="G276" s="5"/>
      <c r="H276" s="5"/>
      <c r="I276" s="5"/>
      <c r="M276" s="5"/>
      <c r="N276" s="5"/>
    </row>
    <row r="277" spans="1:14" s="3" customFormat="1" ht="12.75">
      <c r="A277" s="25"/>
      <c r="B277" s="83"/>
      <c r="C277" s="5"/>
      <c r="G277" s="5"/>
      <c r="H277" s="5"/>
      <c r="I277" s="5"/>
      <c r="M277" s="5"/>
      <c r="N277" s="5"/>
    </row>
    <row r="278" spans="1:14" s="3" customFormat="1" ht="12.75">
      <c r="A278" s="25"/>
      <c r="B278" s="83"/>
      <c r="C278" s="5"/>
      <c r="G278" s="5"/>
      <c r="H278" s="5"/>
      <c r="I278" s="5"/>
      <c r="M278" s="5"/>
      <c r="N278" s="5"/>
    </row>
    <row r="279" spans="1:14" s="3" customFormat="1" ht="12.75">
      <c r="A279" s="25"/>
      <c r="B279" s="83"/>
      <c r="C279" s="5"/>
      <c r="G279" s="5"/>
      <c r="H279" s="5"/>
      <c r="I279" s="5"/>
      <c r="M279" s="5"/>
      <c r="N279" s="5"/>
    </row>
    <row r="280" spans="1:14" s="3" customFormat="1" ht="12.75">
      <c r="A280" s="25"/>
      <c r="B280" s="83"/>
      <c r="C280" s="5"/>
      <c r="G280" s="5"/>
      <c r="H280" s="5"/>
      <c r="I280" s="5"/>
      <c r="M280" s="5"/>
      <c r="N280" s="5"/>
    </row>
    <row r="281" spans="1:14" s="3" customFormat="1" ht="12.75">
      <c r="A281" s="25"/>
      <c r="B281" s="83"/>
      <c r="C281" s="5"/>
      <c r="G281" s="5"/>
      <c r="H281" s="5"/>
      <c r="I281" s="5"/>
      <c r="M281" s="5"/>
      <c r="N281" s="5"/>
    </row>
    <row r="282" spans="1:14" s="3" customFormat="1" ht="12.75">
      <c r="A282" s="25"/>
      <c r="B282" s="83"/>
      <c r="C282" s="5"/>
      <c r="G282" s="5"/>
      <c r="H282" s="5"/>
      <c r="I282" s="5"/>
      <c r="M282" s="5"/>
      <c r="N282" s="5"/>
    </row>
    <row r="283" spans="1:14" s="3" customFormat="1" ht="12.75">
      <c r="A283" s="25"/>
      <c r="B283" s="83"/>
      <c r="C283" s="5"/>
      <c r="G283" s="5"/>
      <c r="H283" s="5"/>
      <c r="I283" s="5"/>
      <c r="M283" s="5"/>
      <c r="N283" s="5"/>
    </row>
    <row r="284" spans="1:14" s="3" customFormat="1" ht="12.75">
      <c r="A284" s="25"/>
      <c r="B284" s="83"/>
      <c r="C284" s="5"/>
      <c r="G284" s="5"/>
      <c r="H284" s="5"/>
      <c r="I284" s="5"/>
      <c r="M284" s="5"/>
      <c r="N284" s="5"/>
    </row>
    <row r="285" spans="1:14" s="3" customFormat="1" ht="12.75">
      <c r="A285" s="25"/>
      <c r="B285" s="83"/>
      <c r="C285" s="5"/>
      <c r="G285" s="5"/>
      <c r="H285" s="5"/>
      <c r="I285" s="5"/>
      <c r="M285" s="5"/>
      <c r="N285" s="5"/>
    </row>
    <row r="286" spans="1:14" s="3" customFormat="1" ht="12.75">
      <c r="A286" s="25"/>
      <c r="B286" s="83"/>
      <c r="C286" s="5"/>
      <c r="G286" s="5"/>
      <c r="H286" s="5"/>
      <c r="I286" s="5"/>
      <c r="M286" s="5"/>
      <c r="N286" s="5"/>
    </row>
    <row r="287" spans="1:14" s="3" customFormat="1" ht="12.75">
      <c r="A287" s="25"/>
      <c r="B287" s="83"/>
      <c r="C287" s="5"/>
      <c r="G287" s="5"/>
      <c r="H287" s="5"/>
      <c r="I287" s="5"/>
      <c r="M287" s="5"/>
      <c r="N287" s="5"/>
    </row>
    <row r="288" spans="1:14" s="3" customFormat="1" ht="12.75">
      <c r="A288" s="25"/>
      <c r="B288" s="83"/>
      <c r="C288" s="5"/>
      <c r="G288" s="5"/>
      <c r="H288" s="5"/>
      <c r="I288" s="5"/>
      <c r="M288" s="5"/>
      <c r="N288" s="5"/>
    </row>
    <row r="289" spans="1:14" s="3" customFormat="1" ht="12.75">
      <c r="A289" s="25"/>
      <c r="B289" s="83"/>
      <c r="C289" s="5"/>
      <c r="G289" s="5"/>
      <c r="H289" s="5"/>
      <c r="I289" s="5"/>
      <c r="M289" s="5"/>
      <c r="N289" s="5"/>
    </row>
    <row r="290" spans="1:14" s="3" customFormat="1" ht="12.75">
      <c r="A290" s="25"/>
      <c r="B290" s="83"/>
      <c r="C290" s="5"/>
      <c r="G290" s="5"/>
      <c r="H290" s="5"/>
      <c r="I290" s="5"/>
      <c r="M290" s="5"/>
      <c r="N290" s="5"/>
    </row>
    <row r="291" spans="1:14" s="3" customFormat="1" ht="12.75">
      <c r="A291" s="25"/>
      <c r="B291" s="83"/>
      <c r="C291" s="5"/>
      <c r="G291" s="5"/>
      <c r="H291" s="5"/>
      <c r="I291" s="5"/>
      <c r="M291" s="5"/>
      <c r="N291" s="5"/>
    </row>
    <row r="292" spans="1:14" s="3" customFormat="1" ht="12.75">
      <c r="A292" s="25"/>
      <c r="B292" s="83"/>
      <c r="C292" s="5"/>
      <c r="G292" s="5"/>
      <c r="H292" s="5"/>
      <c r="I292" s="5"/>
      <c r="M292" s="5"/>
      <c r="N292" s="5"/>
    </row>
    <row r="293" spans="1:14" s="3" customFormat="1" ht="12.75">
      <c r="A293" s="25"/>
      <c r="B293" s="83"/>
      <c r="C293" s="5"/>
      <c r="G293" s="5"/>
      <c r="H293" s="5"/>
      <c r="I293" s="5"/>
      <c r="M293" s="5"/>
      <c r="N293" s="5"/>
    </row>
    <row r="294" spans="1:14" s="3" customFormat="1" ht="12.75">
      <c r="A294" s="25"/>
      <c r="B294" s="83"/>
      <c r="C294" s="5"/>
      <c r="G294" s="5"/>
      <c r="H294" s="5"/>
      <c r="I294" s="5"/>
      <c r="M294" s="5"/>
      <c r="N294" s="5"/>
    </row>
    <row r="295" spans="1:14" s="3" customFormat="1" ht="12.75">
      <c r="A295" s="25"/>
      <c r="B295" s="83"/>
      <c r="C295" s="5"/>
      <c r="G295" s="5"/>
      <c r="H295" s="5"/>
      <c r="I295" s="5"/>
      <c r="M295" s="5"/>
      <c r="N295" s="5"/>
    </row>
    <row r="296" spans="1:14" s="3" customFormat="1" ht="12.75">
      <c r="A296" s="25"/>
      <c r="B296" s="83"/>
      <c r="C296" s="5"/>
      <c r="G296" s="5"/>
      <c r="H296" s="5"/>
      <c r="I296" s="5"/>
      <c r="M296" s="5"/>
      <c r="N296" s="5"/>
    </row>
    <row r="297" spans="1:14" s="3" customFormat="1" ht="12.75">
      <c r="A297" s="25"/>
      <c r="B297" s="83"/>
      <c r="C297" s="5"/>
      <c r="G297" s="5"/>
      <c r="H297" s="5"/>
      <c r="I297" s="5"/>
      <c r="M297" s="5"/>
      <c r="N297" s="5"/>
    </row>
    <row r="298" spans="1:14" s="3" customFormat="1" ht="12.75">
      <c r="A298" s="25"/>
      <c r="B298" s="83"/>
      <c r="C298" s="5"/>
      <c r="G298" s="5"/>
      <c r="H298" s="5"/>
      <c r="I298" s="5"/>
      <c r="M298" s="5"/>
      <c r="N298" s="5"/>
    </row>
    <row r="299" spans="1:14" s="3" customFormat="1" ht="12.75">
      <c r="A299" s="25"/>
      <c r="B299" s="83"/>
      <c r="C299" s="5"/>
      <c r="G299" s="5"/>
      <c r="H299" s="5"/>
      <c r="I299" s="5"/>
      <c r="M299" s="5"/>
      <c r="N299" s="5"/>
    </row>
    <row r="300" spans="1:14" s="3" customFormat="1" ht="12.75">
      <c r="A300" s="25"/>
      <c r="B300" s="83"/>
      <c r="C300" s="5"/>
      <c r="G300" s="5"/>
      <c r="H300" s="5"/>
      <c r="I300" s="5"/>
      <c r="M300" s="5"/>
      <c r="N300" s="5"/>
    </row>
    <row r="301" spans="1:14" s="3" customFormat="1" ht="12.75">
      <c r="A301" s="25"/>
      <c r="B301" s="83"/>
      <c r="C301" s="5"/>
      <c r="G301" s="5"/>
      <c r="H301" s="5"/>
      <c r="I301" s="5"/>
      <c r="M301" s="5"/>
      <c r="N301" s="5"/>
    </row>
    <row r="302" spans="1:14" s="3" customFormat="1" ht="12.75">
      <c r="A302" s="25"/>
      <c r="B302" s="83"/>
      <c r="C302" s="5"/>
      <c r="G302" s="5"/>
      <c r="H302" s="5"/>
      <c r="I302" s="5"/>
      <c r="M302" s="5"/>
      <c r="N302" s="5"/>
    </row>
    <row r="303" spans="1:14" s="3" customFormat="1" ht="12.75">
      <c r="A303" s="25"/>
      <c r="B303" s="83"/>
      <c r="C303" s="5"/>
      <c r="G303" s="5"/>
      <c r="H303" s="5"/>
      <c r="I303" s="5"/>
      <c r="M303" s="5"/>
      <c r="N303" s="5"/>
    </row>
    <row r="304" spans="1:14" s="3" customFormat="1" ht="12.75">
      <c r="A304" s="25"/>
      <c r="B304" s="83"/>
      <c r="C304" s="5"/>
      <c r="G304" s="5"/>
      <c r="H304" s="5"/>
      <c r="I304" s="5"/>
      <c r="M304" s="5"/>
      <c r="N304" s="5"/>
    </row>
    <row r="305" spans="1:14" s="3" customFormat="1" ht="12.75">
      <c r="A305" s="25"/>
      <c r="B305" s="83"/>
      <c r="C305" s="5"/>
      <c r="G305" s="5"/>
      <c r="H305" s="5"/>
      <c r="I305" s="5"/>
      <c r="M305" s="5"/>
      <c r="N305" s="5"/>
    </row>
    <row r="306" spans="1:14" s="3" customFormat="1" ht="12.75">
      <c r="A306" s="25"/>
      <c r="B306" s="83"/>
      <c r="C306" s="5"/>
      <c r="G306" s="5"/>
      <c r="H306" s="5"/>
      <c r="I306" s="5"/>
      <c r="M306" s="5"/>
      <c r="N306" s="5"/>
    </row>
    <row r="307" spans="1:14" s="3" customFormat="1" ht="12.75">
      <c r="A307" s="25"/>
      <c r="B307" s="83"/>
      <c r="C307" s="5"/>
      <c r="G307" s="5"/>
      <c r="H307" s="5"/>
      <c r="I307" s="5"/>
      <c r="M307" s="5"/>
      <c r="N307" s="5"/>
    </row>
    <row r="308" spans="1:14" s="3" customFormat="1" ht="12.75">
      <c r="A308" s="25"/>
      <c r="B308" s="83"/>
      <c r="C308" s="5"/>
      <c r="G308" s="5"/>
      <c r="H308" s="5"/>
      <c r="I308" s="5"/>
      <c r="M308" s="5"/>
      <c r="N308" s="5"/>
    </row>
    <row r="309" spans="1:14" s="3" customFormat="1" ht="12.75">
      <c r="A309" s="25"/>
      <c r="B309" s="83"/>
      <c r="C309" s="5"/>
      <c r="G309" s="5"/>
      <c r="H309" s="5"/>
      <c r="I309" s="5"/>
      <c r="M309" s="5"/>
      <c r="N309" s="5"/>
    </row>
    <row r="310" spans="1:14" s="3" customFormat="1" ht="12.75">
      <c r="A310" s="25"/>
      <c r="B310" s="83"/>
      <c r="C310" s="5"/>
      <c r="G310" s="5"/>
      <c r="H310" s="5"/>
      <c r="I310" s="5"/>
      <c r="M310" s="5"/>
      <c r="N310" s="5"/>
    </row>
    <row r="311" spans="1:14" s="3" customFormat="1" ht="12.75">
      <c r="A311" s="25"/>
      <c r="B311" s="83"/>
      <c r="C311" s="5"/>
      <c r="G311" s="5"/>
      <c r="H311" s="5"/>
      <c r="I311" s="5"/>
      <c r="M311" s="5"/>
      <c r="N311" s="5"/>
    </row>
    <row r="312" spans="1:14" s="3" customFormat="1" ht="12.75">
      <c r="A312" s="25"/>
      <c r="B312" s="83"/>
      <c r="C312" s="5"/>
      <c r="G312" s="5"/>
      <c r="H312" s="5"/>
      <c r="I312" s="5"/>
      <c r="M312" s="5"/>
      <c r="N312" s="5"/>
    </row>
    <row r="313" spans="1:14" s="3" customFormat="1" ht="12.75">
      <c r="A313" s="25"/>
      <c r="B313" s="83"/>
      <c r="C313" s="5"/>
      <c r="G313" s="5"/>
      <c r="H313" s="5"/>
      <c r="I313" s="5"/>
      <c r="M313" s="5"/>
      <c r="N313" s="5"/>
    </row>
    <row r="314" spans="1:14" s="3" customFormat="1" ht="12.75">
      <c r="A314" s="25"/>
      <c r="B314" s="83"/>
      <c r="C314" s="5"/>
      <c r="G314" s="5"/>
      <c r="H314" s="5"/>
      <c r="I314" s="5"/>
      <c r="M314" s="5"/>
      <c r="N314" s="5"/>
    </row>
    <row r="315" spans="1:14" s="3" customFormat="1" ht="12.75">
      <c r="A315" s="25"/>
      <c r="B315" s="83"/>
      <c r="C315" s="5"/>
      <c r="G315" s="5"/>
      <c r="H315" s="5"/>
      <c r="I315" s="5"/>
      <c r="M315" s="5"/>
      <c r="N315" s="5"/>
    </row>
    <row r="316" spans="1:14" s="3" customFormat="1" ht="12.75">
      <c r="A316" s="25"/>
      <c r="B316" s="83"/>
      <c r="C316" s="5"/>
      <c r="G316" s="5"/>
      <c r="H316" s="5"/>
      <c r="I316" s="5"/>
      <c r="M316" s="5"/>
      <c r="N316" s="5"/>
    </row>
    <row r="317" spans="1:14" s="3" customFormat="1" ht="12.75">
      <c r="A317" s="25"/>
      <c r="B317" s="83"/>
      <c r="C317" s="5"/>
      <c r="G317" s="5"/>
      <c r="H317" s="5"/>
      <c r="I317" s="5"/>
      <c r="M317" s="5"/>
      <c r="N317" s="5"/>
    </row>
    <row r="318" spans="1:14" s="3" customFormat="1" ht="12.75">
      <c r="A318" s="25"/>
      <c r="B318" s="83"/>
      <c r="C318" s="5"/>
      <c r="G318" s="5"/>
      <c r="H318" s="5"/>
      <c r="I318" s="5"/>
      <c r="M318" s="5"/>
      <c r="N318" s="5"/>
    </row>
    <row r="319" spans="1:14" s="3" customFormat="1" ht="12.75">
      <c r="A319" s="25"/>
      <c r="B319" s="83"/>
      <c r="C319" s="5"/>
      <c r="G319" s="5"/>
      <c r="H319" s="5"/>
      <c r="I319" s="5"/>
      <c r="M319" s="5"/>
      <c r="N319" s="5"/>
    </row>
    <row r="320" spans="1:14" s="3" customFormat="1" ht="12.75">
      <c r="A320" s="25"/>
      <c r="B320" s="83"/>
      <c r="C320" s="5"/>
      <c r="G320" s="5"/>
      <c r="H320" s="5"/>
      <c r="I320" s="5"/>
      <c r="M320" s="5"/>
      <c r="N320" s="5"/>
    </row>
    <row r="321" spans="1:14" s="3" customFormat="1" ht="12.75">
      <c r="A321" s="25"/>
      <c r="B321" s="83"/>
      <c r="C321" s="5"/>
      <c r="G321" s="5"/>
      <c r="H321" s="5"/>
      <c r="I321" s="5"/>
      <c r="M321" s="5"/>
      <c r="N321" s="5"/>
    </row>
    <row r="322" spans="1:14" s="3" customFormat="1" ht="12.75">
      <c r="A322" s="25"/>
      <c r="B322" s="83"/>
      <c r="C322" s="5"/>
      <c r="G322" s="5"/>
      <c r="H322" s="5"/>
      <c r="I322" s="5"/>
      <c r="M322" s="5"/>
      <c r="N322" s="5"/>
    </row>
    <row r="323" spans="1:14" s="3" customFormat="1" ht="12.75">
      <c r="A323" s="25"/>
      <c r="B323" s="83"/>
      <c r="C323" s="5"/>
      <c r="G323" s="5"/>
      <c r="H323" s="5"/>
      <c r="I323" s="5"/>
      <c r="M323" s="5"/>
      <c r="N323" s="5"/>
    </row>
    <row r="324" spans="1:14" s="3" customFormat="1" ht="12.75">
      <c r="A324" s="25"/>
      <c r="B324" s="83"/>
      <c r="C324" s="5"/>
      <c r="G324" s="5"/>
      <c r="H324" s="5"/>
      <c r="I324" s="5"/>
      <c r="M324" s="5"/>
      <c r="N324" s="5"/>
    </row>
    <row r="325" spans="1:14" s="3" customFormat="1" ht="12.75">
      <c r="A325" s="25"/>
      <c r="B325" s="83"/>
      <c r="C325" s="5"/>
      <c r="G325" s="5"/>
      <c r="H325" s="5"/>
      <c r="I325" s="5"/>
      <c r="M325" s="5"/>
      <c r="N325" s="5"/>
    </row>
    <row r="326" spans="1:14" s="3" customFormat="1" ht="12.75">
      <c r="A326" s="25"/>
      <c r="B326" s="83"/>
      <c r="C326" s="5"/>
      <c r="G326" s="5"/>
      <c r="H326" s="5"/>
      <c r="I326" s="5"/>
      <c r="M326" s="5"/>
      <c r="N326" s="5"/>
    </row>
    <row r="327" spans="1:14" s="3" customFormat="1" ht="12.75">
      <c r="A327" s="25"/>
      <c r="B327" s="83"/>
      <c r="C327" s="5"/>
      <c r="G327" s="5"/>
      <c r="H327" s="5"/>
      <c r="I327" s="5"/>
      <c r="M327" s="5"/>
      <c r="N327" s="5"/>
    </row>
    <row r="328" spans="1:14" s="3" customFormat="1" ht="12.75">
      <c r="A328" s="25"/>
      <c r="B328" s="83"/>
      <c r="C328" s="5"/>
      <c r="G328" s="5"/>
      <c r="H328" s="5"/>
      <c r="I328" s="5"/>
      <c r="M328" s="5"/>
      <c r="N328" s="5"/>
    </row>
    <row r="329" spans="1:14" s="3" customFormat="1" ht="12.75">
      <c r="A329" s="25"/>
      <c r="B329" s="83"/>
      <c r="C329" s="5"/>
      <c r="G329" s="5"/>
      <c r="H329" s="5"/>
      <c r="I329" s="5"/>
      <c r="M329" s="5"/>
      <c r="N329" s="5"/>
    </row>
    <row r="330" spans="1:14" s="3" customFormat="1" ht="12.75">
      <c r="A330" s="25"/>
      <c r="B330" s="83"/>
      <c r="C330" s="5"/>
      <c r="G330" s="5"/>
      <c r="H330" s="5"/>
      <c r="I330" s="5"/>
      <c r="M330" s="5"/>
      <c r="N330" s="5"/>
    </row>
    <row r="331" spans="1:14" s="3" customFormat="1" ht="12.75">
      <c r="A331" s="25"/>
      <c r="B331" s="83"/>
      <c r="C331" s="5"/>
      <c r="G331" s="5"/>
      <c r="H331" s="5"/>
      <c r="I331" s="5"/>
      <c r="M331" s="5"/>
      <c r="N331" s="5"/>
    </row>
    <row r="332" spans="1:14" s="3" customFormat="1" ht="12.75">
      <c r="A332" s="25"/>
      <c r="B332" s="83"/>
      <c r="C332" s="5"/>
      <c r="G332" s="5"/>
      <c r="H332" s="5"/>
      <c r="I332" s="5"/>
      <c r="M332" s="5"/>
      <c r="N332" s="5"/>
    </row>
    <row r="333" spans="1:14" s="3" customFormat="1" ht="12.75">
      <c r="A333" s="25"/>
      <c r="B333" s="83"/>
      <c r="C333" s="5"/>
      <c r="G333" s="5"/>
      <c r="H333" s="5"/>
      <c r="I333" s="5"/>
      <c r="M333" s="5"/>
      <c r="N333" s="5"/>
    </row>
    <row r="334" spans="1:14" s="3" customFormat="1" ht="12.75">
      <c r="A334" s="25"/>
      <c r="B334" s="83"/>
      <c r="C334" s="5"/>
      <c r="G334" s="5"/>
      <c r="H334" s="5"/>
      <c r="I334" s="5"/>
      <c r="M334" s="5"/>
      <c r="N334" s="5"/>
    </row>
    <row r="335" spans="1:14" s="3" customFormat="1" ht="12.75">
      <c r="A335" s="25"/>
      <c r="B335" s="83"/>
      <c r="C335" s="5"/>
      <c r="G335" s="5"/>
      <c r="H335" s="5"/>
      <c r="I335" s="5"/>
      <c r="M335" s="5"/>
      <c r="N335" s="5"/>
    </row>
    <row r="336" spans="1:14" s="3" customFormat="1" ht="12.75">
      <c r="A336" s="25"/>
      <c r="B336" s="83"/>
      <c r="C336" s="5"/>
      <c r="G336" s="5"/>
      <c r="H336" s="5"/>
      <c r="I336" s="5"/>
      <c r="M336" s="5"/>
      <c r="N336" s="5"/>
    </row>
    <row r="337" spans="1:14" s="3" customFormat="1" ht="12.75">
      <c r="A337" s="25"/>
      <c r="B337" s="83"/>
      <c r="C337" s="5"/>
      <c r="G337" s="5"/>
      <c r="H337" s="5"/>
      <c r="I337" s="5"/>
      <c r="M337" s="5"/>
      <c r="N337" s="5"/>
    </row>
    <row r="338" spans="1:14" s="3" customFormat="1" ht="12.75">
      <c r="A338" s="25"/>
      <c r="B338" s="83"/>
      <c r="C338" s="5"/>
      <c r="G338" s="5"/>
      <c r="H338" s="5"/>
      <c r="I338" s="5"/>
      <c r="M338" s="5"/>
      <c r="N338" s="5"/>
    </row>
    <row r="339" spans="1:14" s="3" customFormat="1" ht="12.75">
      <c r="A339" s="25"/>
      <c r="B339" s="83"/>
      <c r="C339" s="5"/>
      <c r="G339" s="5"/>
      <c r="H339" s="5"/>
      <c r="I339" s="5"/>
      <c r="M339" s="5"/>
      <c r="N339" s="5"/>
    </row>
    <row r="340" spans="1:14" s="3" customFormat="1" ht="12.75">
      <c r="A340" s="25"/>
      <c r="B340" s="83"/>
      <c r="C340" s="5"/>
      <c r="G340" s="5"/>
      <c r="H340" s="5"/>
      <c r="I340" s="5"/>
      <c r="M340" s="5"/>
      <c r="N340" s="5"/>
    </row>
    <row r="341" spans="1:14" s="3" customFormat="1" ht="12.75">
      <c r="A341" s="25"/>
      <c r="B341" s="83"/>
      <c r="C341" s="5"/>
      <c r="G341" s="5"/>
      <c r="H341" s="5"/>
      <c r="I341" s="5"/>
      <c r="M341" s="5"/>
      <c r="N341" s="5"/>
    </row>
    <row r="342" spans="1:14" s="3" customFormat="1" ht="12.75">
      <c r="A342" s="25"/>
      <c r="B342" s="83"/>
      <c r="C342" s="5"/>
      <c r="G342" s="5"/>
      <c r="H342" s="5"/>
      <c r="I342" s="5"/>
      <c r="M342" s="5"/>
      <c r="N342" s="5"/>
    </row>
    <row r="343" spans="1:14" s="3" customFormat="1" ht="12.75">
      <c r="A343" s="25"/>
      <c r="B343" s="83"/>
      <c r="C343" s="5"/>
      <c r="G343" s="5"/>
      <c r="H343" s="5"/>
      <c r="I343" s="5"/>
      <c r="M343" s="5"/>
      <c r="N343" s="5"/>
    </row>
    <row r="344" spans="1:14" s="3" customFormat="1" ht="12.75">
      <c r="A344" s="25"/>
      <c r="B344" s="83"/>
      <c r="C344" s="5"/>
      <c r="G344" s="5"/>
      <c r="H344" s="5"/>
      <c r="I344" s="5"/>
      <c r="M344" s="5"/>
      <c r="N344" s="5"/>
    </row>
    <row r="345" spans="1:14" s="3" customFormat="1" ht="12.75">
      <c r="A345" s="25"/>
      <c r="B345" s="83"/>
      <c r="C345" s="5"/>
      <c r="G345" s="5"/>
      <c r="H345" s="5"/>
      <c r="I345" s="5"/>
      <c r="M345" s="5"/>
      <c r="N345" s="5"/>
    </row>
    <row r="346" spans="1:14" s="3" customFormat="1" ht="12.75">
      <c r="A346" s="25"/>
      <c r="B346" s="83"/>
      <c r="C346" s="5"/>
      <c r="G346" s="5"/>
      <c r="H346" s="5"/>
      <c r="I346" s="5"/>
      <c r="M346" s="5"/>
      <c r="N346" s="5"/>
    </row>
    <row r="347" spans="1:14" s="3" customFormat="1" ht="12.75">
      <c r="A347" s="25"/>
      <c r="B347" s="83"/>
      <c r="C347" s="5"/>
      <c r="G347" s="5"/>
      <c r="H347" s="5"/>
      <c r="I347" s="5"/>
      <c r="M347" s="5"/>
      <c r="N347" s="5"/>
    </row>
    <row r="348" spans="1:14" s="3" customFormat="1" ht="12.75">
      <c r="A348" s="25"/>
      <c r="B348" s="83"/>
      <c r="C348" s="5"/>
      <c r="G348" s="5"/>
      <c r="H348" s="5"/>
      <c r="I348" s="5"/>
      <c r="M348" s="5"/>
      <c r="N348" s="5"/>
    </row>
    <row r="349" spans="1:14" s="3" customFormat="1" ht="12.75">
      <c r="A349" s="25"/>
      <c r="B349" s="83"/>
      <c r="C349" s="5"/>
      <c r="G349" s="5"/>
      <c r="H349" s="5"/>
      <c r="I349" s="5"/>
      <c r="M349" s="5"/>
      <c r="N349" s="5"/>
    </row>
    <row r="350" spans="1:14" s="3" customFormat="1" ht="12.75">
      <c r="A350" s="25"/>
      <c r="B350" s="83"/>
      <c r="C350" s="5"/>
      <c r="G350" s="5"/>
      <c r="H350" s="5"/>
      <c r="I350" s="5"/>
      <c r="M350" s="5"/>
      <c r="N350" s="5"/>
    </row>
    <row r="351" spans="1:14" s="3" customFormat="1" ht="12.75">
      <c r="A351" s="25"/>
      <c r="B351" s="83"/>
      <c r="C351" s="5"/>
      <c r="G351" s="5"/>
      <c r="H351" s="5"/>
      <c r="I351" s="5"/>
      <c r="M351" s="5"/>
      <c r="N351" s="5"/>
    </row>
    <row r="352" spans="1:14" s="3" customFormat="1" ht="12.75">
      <c r="A352" s="25"/>
      <c r="B352" s="83"/>
      <c r="C352" s="5"/>
      <c r="G352" s="5"/>
      <c r="H352" s="5"/>
      <c r="I352" s="5"/>
      <c r="M352" s="5"/>
      <c r="N352" s="5"/>
    </row>
    <row r="353" spans="1:14" s="3" customFormat="1" ht="12.75">
      <c r="A353" s="25"/>
      <c r="B353" s="83"/>
      <c r="C353" s="5"/>
      <c r="G353" s="5"/>
      <c r="H353" s="5"/>
      <c r="I353" s="5"/>
      <c r="M353" s="5"/>
      <c r="N353" s="5"/>
    </row>
    <row r="354" spans="1:14" s="3" customFormat="1" ht="12.75">
      <c r="A354" s="25"/>
      <c r="B354" s="83"/>
      <c r="C354" s="5"/>
      <c r="G354" s="5"/>
      <c r="H354" s="5"/>
      <c r="I354" s="5"/>
      <c r="M354" s="5"/>
      <c r="N354" s="5"/>
    </row>
    <row r="355" spans="1:14" s="3" customFormat="1" ht="12.75">
      <c r="A355" s="25"/>
      <c r="B355" s="83"/>
      <c r="C355" s="5"/>
      <c r="G355" s="5"/>
      <c r="H355" s="5"/>
      <c r="I355" s="5"/>
      <c r="M355" s="5"/>
      <c r="N355" s="5"/>
    </row>
    <row r="356" spans="1:14" s="3" customFormat="1" ht="12.75">
      <c r="A356" s="25"/>
      <c r="B356" s="83"/>
      <c r="C356" s="5"/>
      <c r="G356" s="5"/>
      <c r="H356" s="5"/>
      <c r="I356" s="5"/>
      <c r="M356" s="5"/>
      <c r="N356" s="5"/>
    </row>
    <row r="357" spans="1:14" s="3" customFormat="1" ht="12.75">
      <c r="A357" s="25"/>
      <c r="B357" s="83"/>
      <c r="C357" s="5"/>
      <c r="G357" s="5"/>
      <c r="H357" s="5"/>
      <c r="I357" s="5"/>
      <c r="M357" s="5"/>
      <c r="N357" s="5"/>
    </row>
    <row r="358" spans="1:14" s="3" customFormat="1" ht="12.75">
      <c r="A358" s="25"/>
      <c r="B358" s="83"/>
      <c r="C358" s="5"/>
      <c r="G358" s="5"/>
      <c r="H358" s="5"/>
      <c r="I358" s="5"/>
      <c r="M358" s="5"/>
      <c r="N358" s="5"/>
    </row>
    <row r="359" spans="1:14" s="3" customFormat="1" ht="12.75">
      <c r="A359" s="25"/>
      <c r="B359" s="83"/>
      <c r="C359" s="5"/>
      <c r="G359" s="5"/>
      <c r="H359" s="5"/>
      <c r="I359" s="5"/>
      <c r="M359" s="5"/>
      <c r="N359" s="5"/>
    </row>
    <row r="360" spans="1:14" s="3" customFormat="1" ht="12.75">
      <c r="A360" s="25"/>
      <c r="B360" s="83"/>
      <c r="C360" s="5"/>
      <c r="G360" s="5"/>
      <c r="H360" s="5"/>
      <c r="I360" s="5"/>
      <c r="M360" s="5"/>
      <c r="N360" s="5"/>
    </row>
    <row r="361" spans="1:14" s="3" customFormat="1" ht="12.75">
      <c r="A361" s="25"/>
      <c r="B361" s="83"/>
      <c r="C361" s="5"/>
      <c r="G361" s="5"/>
      <c r="H361" s="5"/>
      <c r="I361" s="5"/>
      <c r="M361" s="5"/>
      <c r="N361" s="5"/>
    </row>
    <row r="362" spans="1:14" s="3" customFormat="1" ht="12.75">
      <c r="A362" s="25"/>
      <c r="B362" s="83"/>
      <c r="C362" s="5"/>
      <c r="G362" s="5"/>
      <c r="H362" s="5"/>
      <c r="I362" s="5"/>
      <c r="M362" s="5"/>
      <c r="N362" s="5"/>
    </row>
    <row r="363" spans="1:14" s="3" customFormat="1" ht="12.75">
      <c r="A363" s="25"/>
      <c r="B363" s="83"/>
      <c r="C363" s="5"/>
      <c r="G363" s="5"/>
      <c r="H363" s="5"/>
      <c r="I363" s="5"/>
      <c r="M363" s="5"/>
      <c r="N363" s="5"/>
    </row>
    <row r="364" spans="1:14" s="3" customFormat="1" ht="12.75">
      <c r="A364" s="25"/>
      <c r="B364" s="83"/>
      <c r="C364" s="5"/>
      <c r="G364" s="5"/>
      <c r="H364" s="5"/>
      <c r="I364" s="5"/>
      <c r="M364" s="5"/>
      <c r="N364" s="5"/>
    </row>
    <row r="365" spans="1:14" s="3" customFormat="1" ht="12.75">
      <c r="A365" s="25"/>
      <c r="B365" s="83"/>
      <c r="C365" s="5"/>
      <c r="G365" s="5"/>
      <c r="H365" s="5"/>
      <c r="I365" s="5"/>
      <c r="M365" s="5"/>
      <c r="N365" s="5"/>
    </row>
    <row r="366" spans="1:14" s="3" customFormat="1" ht="12.75">
      <c r="A366" s="25"/>
      <c r="B366" s="83"/>
      <c r="C366" s="5"/>
      <c r="G366" s="5"/>
      <c r="H366" s="5"/>
      <c r="I366" s="5"/>
      <c r="M366" s="5"/>
      <c r="N366" s="5"/>
    </row>
    <row r="367" spans="1:14" s="3" customFormat="1" ht="12.75">
      <c r="A367" s="25"/>
      <c r="B367" s="83"/>
      <c r="C367" s="5"/>
      <c r="G367" s="5"/>
      <c r="H367" s="5"/>
      <c r="I367" s="5"/>
      <c r="M367" s="5"/>
      <c r="N367" s="5"/>
    </row>
    <row r="368" spans="1:14" s="3" customFormat="1" ht="12.75">
      <c r="A368" s="25"/>
      <c r="B368" s="83"/>
      <c r="C368" s="5"/>
      <c r="G368" s="5"/>
      <c r="H368" s="5"/>
      <c r="I368" s="5"/>
      <c r="M368" s="5"/>
      <c r="N368" s="5"/>
    </row>
    <row r="369" spans="1:14" s="3" customFormat="1" ht="12.75">
      <c r="A369" s="25"/>
      <c r="B369" s="83"/>
      <c r="C369" s="5"/>
      <c r="G369" s="5"/>
      <c r="H369" s="5"/>
      <c r="I369" s="5"/>
      <c r="M369" s="5"/>
      <c r="N369" s="5"/>
    </row>
    <row r="370" spans="1:14" s="3" customFormat="1" ht="12.75">
      <c r="A370" s="25"/>
      <c r="B370" s="83"/>
      <c r="C370" s="5"/>
      <c r="G370" s="5"/>
      <c r="H370" s="5"/>
      <c r="I370" s="5"/>
      <c r="M370" s="5"/>
      <c r="N370" s="5"/>
    </row>
    <row r="371" spans="1:14" s="3" customFormat="1" ht="12.75">
      <c r="A371" s="25"/>
      <c r="B371" s="83"/>
      <c r="C371" s="5"/>
      <c r="G371" s="5"/>
      <c r="H371" s="5"/>
      <c r="I371" s="5"/>
      <c r="M371" s="5"/>
      <c r="N371" s="5"/>
    </row>
    <row r="372" spans="1:14" s="3" customFormat="1" ht="12.75">
      <c r="A372" s="25"/>
      <c r="B372" s="83"/>
      <c r="C372" s="5"/>
      <c r="G372" s="5"/>
      <c r="H372" s="5"/>
      <c r="I372" s="5"/>
      <c r="M372" s="5"/>
      <c r="N372" s="5"/>
    </row>
    <row r="373" spans="1:14" s="3" customFormat="1" ht="12.75">
      <c r="A373" s="25"/>
      <c r="B373" s="83"/>
      <c r="C373" s="5"/>
      <c r="G373" s="5"/>
      <c r="H373" s="5"/>
      <c r="I373" s="5"/>
      <c r="M373" s="5"/>
      <c r="N373" s="5"/>
    </row>
    <row r="374" spans="1:14" s="3" customFormat="1" ht="12.75">
      <c r="A374" s="25"/>
      <c r="B374" s="83"/>
      <c r="C374" s="5"/>
      <c r="G374" s="5"/>
      <c r="H374" s="5"/>
      <c r="I374" s="5"/>
      <c r="M374" s="5"/>
      <c r="N374" s="5"/>
    </row>
    <row r="375" spans="1:14" s="3" customFormat="1" ht="12.75">
      <c r="A375" s="25"/>
      <c r="B375" s="83"/>
      <c r="C375" s="5"/>
      <c r="G375" s="5"/>
      <c r="H375" s="5"/>
      <c r="I375" s="5"/>
      <c r="M375" s="5"/>
      <c r="N375" s="5"/>
    </row>
    <row r="376" spans="1:14" s="3" customFormat="1" ht="12.75">
      <c r="A376" s="25"/>
      <c r="B376" s="83"/>
      <c r="C376" s="5"/>
      <c r="G376" s="5"/>
      <c r="H376" s="5"/>
      <c r="I376" s="5"/>
      <c r="M376" s="5"/>
      <c r="N376" s="5"/>
    </row>
    <row r="377" spans="1:14" s="3" customFormat="1" ht="12.75">
      <c r="A377" s="25"/>
      <c r="B377" s="83"/>
      <c r="C377" s="5"/>
      <c r="G377" s="5"/>
      <c r="H377" s="5"/>
      <c r="I377" s="5"/>
      <c r="M377" s="5"/>
      <c r="N377" s="5"/>
    </row>
    <row r="378" spans="1:14" s="3" customFormat="1" ht="12.75">
      <c r="A378" s="25"/>
      <c r="B378" s="83"/>
      <c r="C378" s="5"/>
      <c r="G378" s="5"/>
      <c r="H378" s="5"/>
      <c r="I378" s="5"/>
      <c r="M378" s="5"/>
      <c r="N378" s="5"/>
    </row>
    <row r="379" spans="1:14" s="3" customFormat="1" ht="12.75">
      <c r="A379" s="25"/>
      <c r="B379" s="83"/>
      <c r="C379" s="5"/>
      <c r="G379" s="5"/>
      <c r="H379" s="5"/>
      <c r="I379" s="5"/>
      <c r="M379" s="5"/>
      <c r="N379" s="5"/>
    </row>
    <row r="380" spans="1:14" s="3" customFormat="1" ht="12.75">
      <c r="A380" s="25"/>
      <c r="B380" s="83"/>
      <c r="C380" s="5"/>
      <c r="G380" s="5"/>
      <c r="H380" s="5"/>
      <c r="I380" s="5"/>
      <c r="M380" s="5"/>
      <c r="N380" s="5"/>
    </row>
    <row r="381" spans="1:14" s="3" customFormat="1" ht="12.75">
      <c r="A381" s="25"/>
      <c r="B381" s="83"/>
      <c r="C381" s="5"/>
      <c r="G381" s="5"/>
      <c r="H381" s="5"/>
      <c r="I381" s="5"/>
      <c r="M381" s="5"/>
      <c r="N381" s="5"/>
    </row>
    <row r="382" spans="1:14" s="3" customFormat="1" ht="12.75">
      <c r="A382" s="25"/>
      <c r="B382" s="83"/>
      <c r="C382" s="5"/>
      <c r="G382" s="5"/>
      <c r="H382" s="5"/>
      <c r="I382" s="5"/>
      <c r="M382" s="5"/>
      <c r="N382" s="5"/>
    </row>
    <row r="383" spans="1:14" s="3" customFormat="1" ht="12.75">
      <c r="A383" s="25"/>
      <c r="B383" s="83"/>
      <c r="C383" s="5"/>
      <c r="G383" s="5"/>
      <c r="H383" s="5"/>
      <c r="I383" s="5"/>
      <c r="M383" s="5"/>
      <c r="N383" s="5"/>
    </row>
    <row r="384" spans="1:14" s="3" customFormat="1" ht="12.75">
      <c r="A384" s="25"/>
      <c r="B384" s="83"/>
      <c r="C384" s="5"/>
      <c r="G384" s="5"/>
      <c r="H384" s="5"/>
      <c r="I384" s="5"/>
      <c r="M384" s="5"/>
      <c r="N384" s="5"/>
    </row>
    <row r="385" spans="1:14" s="3" customFormat="1" ht="12.75">
      <c r="A385" s="25"/>
      <c r="B385" s="83"/>
      <c r="C385" s="5"/>
      <c r="G385" s="5"/>
      <c r="H385" s="5"/>
      <c r="I385" s="5"/>
      <c r="M385" s="5"/>
      <c r="N385" s="5"/>
    </row>
    <row r="386" spans="1:14" s="3" customFormat="1" ht="12.75">
      <c r="A386" s="25"/>
      <c r="B386" s="83"/>
      <c r="C386" s="5"/>
      <c r="G386" s="5"/>
      <c r="H386" s="5"/>
      <c r="I386" s="5"/>
      <c r="M386" s="5"/>
      <c r="N386" s="5"/>
    </row>
    <row r="387" spans="1:14" s="3" customFormat="1" ht="12.75">
      <c r="A387" s="25"/>
      <c r="B387" s="83"/>
      <c r="C387" s="5"/>
      <c r="G387" s="5"/>
      <c r="H387" s="5"/>
      <c r="I387" s="5"/>
      <c r="M387" s="5"/>
      <c r="N387" s="5"/>
    </row>
    <row r="388" spans="1:14" s="3" customFormat="1" ht="12.75">
      <c r="A388" s="25"/>
      <c r="B388" s="83"/>
      <c r="C388" s="5"/>
      <c r="G388" s="5"/>
      <c r="H388" s="5"/>
      <c r="I388" s="5"/>
      <c r="M388" s="5"/>
      <c r="N388" s="5"/>
    </row>
    <row r="389" spans="1:14" s="3" customFormat="1" ht="12.75">
      <c r="A389" s="25"/>
      <c r="B389" s="83"/>
      <c r="C389" s="5"/>
      <c r="G389" s="5"/>
      <c r="H389" s="5"/>
      <c r="I389" s="5"/>
      <c r="M389" s="5"/>
      <c r="N389" s="5"/>
    </row>
    <row r="390" spans="1:14" s="3" customFormat="1" ht="12.75">
      <c r="A390" s="25"/>
      <c r="B390" s="83"/>
      <c r="C390" s="5"/>
      <c r="G390" s="5"/>
      <c r="H390" s="5"/>
      <c r="I390" s="5"/>
      <c r="M390" s="5"/>
      <c r="N390" s="5"/>
    </row>
    <row r="391" spans="1:14" s="3" customFormat="1" ht="12.75">
      <c r="A391" s="25"/>
      <c r="B391" s="83"/>
      <c r="C391" s="5"/>
      <c r="G391" s="5"/>
      <c r="H391" s="5"/>
      <c r="I391" s="5"/>
      <c r="M391" s="5"/>
      <c r="N391" s="5"/>
    </row>
    <row r="392" spans="1:14" s="3" customFormat="1" ht="12.75">
      <c r="A392" s="25"/>
      <c r="B392" s="83"/>
      <c r="C392" s="5"/>
      <c r="G392" s="5"/>
      <c r="H392" s="5"/>
      <c r="I392" s="5"/>
      <c r="M392" s="5"/>
      <c r="N392" s="5"/>
    </row>
    <row r="393" spans="1:14" s="3" customFormat="1" ht="12.75">
      <c r="A393" s="25"/>
      <c r="B393" s="83"/>
      <c r="C393" s="5"/>
      <c r="G393" s="5"/>
      <c r="H393" s="5"/>
      <c r="I393" s="5"/>
      <c r="M393" s="5"/>
      <c r="N393" s="5"/>
    </row>
    <row r="394" spans="1:14" s="3" customFormat="1" ht="12.75">
      <c r="A394" s="25"/>
      <c r="B394" s="83"/>
      <c r="C394" s="5"/>
      <c r="G394" s="5"/>
      <c r="H394" s="5"/>
      <c r="I394" s="5"/>
      <c r="M394" s="5"/>
      <c r="N394" s="5"/>
    </row>
    <row r="395" spans="1:14" s="3" customFormat="1" ht="12.75">
      <c r="A395" s="25"/>
      <c r="B395" s="83"/>
      <c r="C395" s="5"/>
      <c r="G395" s="5"/>
      <c r="H395" s="5"/>
      <c r="I395" s="5"/>
      <c r="M395" s="5"/>
      <c r="N395" s="5"/>
    </row>
    <row r="396" spans="1:14" s="3" customFormat="1" ht="12.75">
      <c r="A396" s="25"/>
      <c r="B396" s="83"/>
      <c r="C396" s="5"/>
      <c r="G396" s="5"/>
      <c r="H396" s="5"/>
      <c r="I396" s="5"/>
      <c r="M396" s="5"/>
      <c r="N396" s="5"/>
    </row>
    <row r="397" spans="1:14" s="3" customFormat="1" ht="12.75">
      <c r="A397" s="25"/>
      <c r="B397" s="83"/>
      <c r="C397" s="5"/>
      <c r="G397" s="5"/>
      <c r="H397" s="5"/>
      <c r="I397" s="5"/>
      <c r="M397" s="5"/>
      <c r="N397" s="5"/>
    </row>
    <row r="398" spans="1:14" s="3" customFormat="1" ht="12.75">
      <c r="A398" s="25"/>
      <c r="B398" s="83"/>
      <c r="C398" s="5"/>
      <c r="G398" s="5"/>
      <c r="H398" s="5"/>
      <c r="I398" s="5"/>
      <c r="M398" s="5"/>
      <c r="N398" s="5"/>
    </row>
    <row r="399" spans="1:14" s="3" customFormat="1" ht="12.75">
      <c r="A399" s="25"/>
      <c r="B399" s="83"/>
      <c r="C399" s="5"/>
      <c r="G399" s="5"/>
      <c r="H399" s="5"/>
      <c r="I399" s="5"/>
      <c r="M399" s="5"/>
      <c r="N399" s="5"/>
    </row>
    <row r="400" spans="1:14" s="3" customFormat="1" ht="12.75">
      <c r="A400" s="25"/>
      <c r="B400" s="83"/>
      <c r="C400" s="5"/>
      <c r="G400" s="5"/>
      <c r="H400" s="5"/>
      <c r="I400" s="5"/>
      <c r="M400" s="5"/>
      <c r="N400" s="5"/>
    </row>
    <row r="401" spans="1:14" s="3" customFormat="1" ht="12.75">
      <c r="A401" s="25"/>
      <c r="B401" s="83"/>
      <c r="C401" s="5"/>
      <c r="G401" s="5"/>
      <c r="H401" s="5"/>
      <c r="I401" s="5"/>
      <c r="M401" s="5"/>
      <c r="N401" s="5"/>
    </row>
    <row r="402" spans="1:14" s="3" customFormat="1" ht="12.75">
      <c r="A402" s="25"/>
      <c r="B402" s="83"/>
      <c r="C402" s="5"/>
      <c r="G402" s="5"/>
      <c r="H402" s="5"/>
      <c r="I402" s="5"/>
      <c r="M402" s="5"/>
      <c r="N402" s="5"/>
    </row>
    <row r="403" spans="1:14" s="3" customFormat="1" ht="12.75">
      <c r="A403" s="25"/>
      <c r="B403" s="83"/>
      <c r="C403" s="5"/>
      <c r="G403" s="5"/>
      <c r="H403" s="5"/>
      <c r="I403" s="5"/>
      <c r="M403" s="5"/>
      <c r="N403" s="5"/>
    </row>
    <row r="404" spans="1:14" s="3" customFormat="1" ht="12.75">
      <c r="A404" s="25"/>
      <c r="B404" s="83"/>
      <c r="C404" s="5"/>
      <c r="G404" s="5"/>
      <c r="H404" s="5"/>
      <c r="I404" s="5"/>
      <c r="M404" s="5"/>
      <c r="N404" s="5"/>
    </row>
    <row r="405" spans="1:14" s="3" customFormat="1" ht="12.75">
      <c r="A405" s="25"/>
      <c r="B405" s="83"/>
      <c r="C405" s="5"/>
      <c r="G405" s="5"/>
      <c r="H405" s="5"/>
      <c r="I405" s="5"/>
      <c r="M405" s="5"/>
      <c r="N405" s="5"/>
    </row>
    <row r="406" spans="1:14" s="3" customFormat="1" ht="12.75">
      <c r="A406" s="25"/>
      <c r="B406" s="83"/>
      <c r="C406" s="5"/>
      <c r="G406" s="5"/>
      <c r="H406" s="5"/>
      <c r="I406" s="5"/>
      <c r="M406" s="5"/>
      <c r="N406" s="5"/>
    </row>
    <row r="407" spans="1:14" s="3" customFormat="1" ht="12.75">
      <c r="A407" s="25"/>
      <c r="B407" s="83"/>
      <c r="C407" s="5"/>
      <c r="G407" s="5"/>
      <c r="H407" s="5"/>
      <c r="I407" s="5"/>
      <c r="M407" s="5"/>
      <c r="N407" s="5"/>
    </row>
    <row r="408" spans="1:14" s="3" customFormat="1" ht="12.75">
      <c r="A408" s="25"/>
      <c r="B408" s="83"/>
      <c r="C408" s="5"/>
      <c r="G408" s="5"/>
      <c r="H408" s="5"/>
      <c r="I408" s="5"/>
      <c r="M408" s="5"/>
      <c r="N408" s="5"/>
    </row>
    <row r="409" spans="1:14" s="3" customFormat="1" ht="12.75">
      <c r="A409" s="25"/>
      <c r="B409" s="83"/>
      <c r="C409" s="5"/>
      <c r="G409" s="5"/>
      <c r="H409" s="5"/>
      <c r="I409" s="5"/>
      <c r="M409" s="5"/>
      <c r="N409" s="5"/>
    </row>
    <row r="410" spans="1:14" s="3" customFormat="1" ht="12.75">
      <c r="A410" s="25"/>
      <c r="B410" s="83"/>
      <c r="C410" s="5"/>
      <c r="G410" s="5"/>
      <c r="H410" s="5"/>
      <c r="I410" s="5"/>
      <c r="M410" s="5"/>
      <c r="N410" s="5"/>
    </row>
    <row r="411" spans="1:14" s="3" customFormat="1" ht="12.75">
      <c r="A411" s="25"/>
      <c r="B411" s="83"/>
      <c r="C411" s="5"/>
      <c r="G411" s="5"/>
      <c r="H411" s="5"/>
      <c r="I411" s="5"/>
      <c r="M411" s="5"/>
      <c r="N411" s="5"/>
    </row>
    <row r="412" spans="1:14" s="3" customFormat="1" ht="12.75">
      <c r="A412" s="25"/>
      <c r="B412" s="83"/>
      <c r="C412" s="5"/>
      <c r="G412" s="5"/>
      <c r="H412" s="5"/>
      <c r="I412" s="5"/>
      <c r="M412" s="5"/>
      <c r="N412" s="5"/>
    </row>
    <row r="413" spans="1:14" s="3" customFormat="1" ht="12.75">
      <c r="A413" s="25"/>
      <c r="B413" s="83"/>
      <c r="C413" s="5"/>
      <c r="G413" s="5"/>
      <c r="H413" s="5"/>
      <c r="I413" s="5"/>
      <c r="M413" s="5"/>
      <c r="N413" s="5"/>
    </row>
    <row r="414" spans="1:14" s="3" customFormat="1" ht="12.75">
      <c r="A414" s="25"/>
      <c r="B414" s="83"/>
      <c r="C414" s="5"/>
      <c r="G414" s="5"/>
      <c r="H414" s="5"/>
      <c r="I414" s="5"/>
      <c r="M414" s="5"/>
      <c r="N414" s="5"/>
    </row>
    <row r="415" spans="1:14" s="3" customFormat="1" ht="12.75">
      <c r="A415" s="25"/>
      <c r="B415" s="83"/>
      <c r="C415" s="5"/>
      <c r="G415" s="5"/>
      <c r="H415" s="5"/>
      <c r="I415" s="5"/>
      <c r="M415" s="5"/>
      <c r="N415" s="5"/>
    </row>
    <row r="416" spans="1:14" s="3" customFormat="1" ht="12.75">
      <c r="A416" s="25"/>
      <c r="B416" s="83"/>
      <c r="C416" s="5"/>
      <c r="G416" s="5"/>
      <c r="H416" s="5"/>
      <c r="I416" s="5"/>
      <c r="M416" s="5"/>
      <c r="N416" s="5"/>
    </row>
    <row r="417" spans="1:14" s="3" customFormat="1" ht="12.75">
      <c r="A417" s="25"/>
      <c r="B417" s="83"/>
      <c r="C417" s="5"/>
      <c r="G417" s="5"/>
      <c r="H417" s="5"/>
      <c r="I417" s="5"/>
      <c r="M417" s="5"/>
      <c r="N417" s="5"/>
    </row>
    <row r="418" spans="1:14" s="3" customFormat="1" ht="12.75">
      <c r="A418" s="25"/>
      <c r="B418" s="83"/>
      <c r="C418" s="5"/>
      <c r="G418" s="5"/>
      <c r="H418" s="5"/>
      <c r="I418" s="5"/>
      <c r="M418" s="5"/>
      <c r="N418" s="5"/>
    </row>
    <row r="419" spans="1:14" s="3" customFormat="1" ht="12.75">
      <c r="A419" s="25"/>
      <c r="B419" s="83"/>
      <c r="C419" s="5"/>
      <c r="G419" s="5"/>
      <c r="H419" s="5"/>
      <c r="I419" s="5"/>
      <c r="M419" s="5"/>
      <c r="N419" s="5"/>
    </row>
    <row r="420" spans="1:14" s="3" customFormat="1" ht="12.75">
      <c r="A420" s="25"/>
      <c r="B420" s="83"/>
      <c r="C420" s="5"/>
      <c r="G420" s="5"/>
      <c r="H420" s="5"/>
      <c r="I420" s="5"/>
      <c r="M420" s="5"/>
      <c r="N420" s="5"/>
    </row>
    <row r="421" spans="1:14" s="3" customFormat="1" ht="12.75">
      <c r="A421" s="25"/>
      <c r="B421" s="83"/>
      <c r="C421" s="5"/>
      <c r="G421" s="5"/>
      <c r="H421" s="5"/>
      <c r="I421" s="5"/>
      <c r="M421" s="5"/>
      <c r="N421" s="5"/>
    </row>
    <row r="422" spans="1:14" s="3" customFormat="1" ht="12.75">
      <c r="A422" s="25"/>
      <c r="B422" s="83"/>
      <c r="C422" s="5"/>
      <c r="G422" s="5"/>
      <c r="H422" s="5"/>
      <c r="I422" s="5"/>
      <c r="M422" s="5"/>
      <c r="N422" s="5"/>
    </row>
    <row r="423" spans="1:14" s="3" customFormat="1" ht="12.75">
      <c r="A423" s="25"/>
      <c r="B423" s="83"/>
      <c r="C423" s="5"/>
      <c r="G423" s="5"/>
      <c r="H423" s="5"/>
      <c r="I423" s="5"/>
      <c r="M423" s="5"/>
      <c r="N423" s="5"/>
    </row>
    <row r="424" spans="1:14" s="3" customFormat="1" ht="12.75">
      <c r="A424" s="25"/>
      <c r="B424" s="83"/>
      <c r="C424" s="5"/>
      <c r="G424" s="5"/>
      <c r="H424" s="5"/>
      <c r="I424" s="5"/>
      <c r="M424" s="5"/>
      <c r="N424" s="5"/>
    </row>
    <row r="425" spans="1:14" s="3" customFormat="1" ht="12.75">
      <c r="A425" s="25"/>
      <c r="B425" s="83"/>
      <c r="C425" s="5"/>
      <c r="G425" s="5"/>
      <c r="H425" s="5"/>
      <c r="I425" s="5"/>
      <c r="M425" s="5"/>
      <c r="N425" s="5"/>
    </row>
    <row r="426" spans="1:14" s="3" customFormat="1" ht="12.75">
      <c r="A426" s="25"/>
      <c r="B426" s="83"/>
      <c r="C426" s="5"/>
      <c r="G426" s="5"/>
      <c r="H426" s="5"/>
      <c r="I426" s="5"/>
      <c r="M426" s="5"/>
      <c r="N426" s="5"/>
    </row>
    <row r="427" spans="1:14" s="3" customFormat="1" ht="12.75">
      <c r="A427" s="25"/>
      <c r="B427" s="83"/>
      <c r="C427" s="5"/>
      <c r="G427" s="5"/>
      <c r="H427" s="5"/>
      <c r="I427" s="5"/>
      <c r="M427" s="5"/>
      <c r="N427" s="5"/>
    </row>
    <row r="428" spans="1:14" s="3" customFormat="1" ht="12.75">
      <c r="A428" s="25"/>
      <c r="B428" s="83"/>
      <c r="C428" s="5"/>
      <c r="G428" s="5"/>
      <c r="H428" s="5"/>
      <c r="I428" s="5"/>
      <c r="M428" s="5"/>
      <c r="N428" s="5"/>
    </row>
    <row r="429" spans="1:14" s="3" customFormat="1" ht="12.75">
      <c r="A429" s="25"/>
      <c r="B429" s="83"/>
      <c r="C429" s="5"/>
      <c r="G429" s="5"/>
      <c r="H429" s="5"/>
      <c r="I429" s="5"/>
      <c r="M429" s="5"/>
      <c r="N429" s="5"/>
    </row>
    <row r="430" spans="1:14" s="3" customFormat="1" ht="12.75">
      <c r="A430" s="25"/>
      <c r="B430" s="83"/>
      <c r="C430" s="5"/>
      <c r="G430" s="5"/>
      <c r="H430" s="5"/>
      <c r="I430" s="5"/>
      <c r="M430" s="5"/>
      <c r="N430" s="5"/>
    </row>
    <row r="431" spans="1:14" s="3" customFormat="1" ht="12.75">
      <c r="A431" s="25"/>
      <c r="B431" s="83"/>
      <c r="C431" s="5"/>
      <c r="G431" s="5"/>
      <c r="H431" s="5"/>
      <c r="I431" s="5"/>
      <c r="M431" s="5"/>
      <c r="N431" s="5"/>
    </row>
    <row r="432" spans="1:14" s="3" customFormat="1" ht="12.75">
      <c r="A432" s="25"/>
      <c r="B432" s="83"/>
      <c r="C432" s="5"/>
      <c r="G432" s="5"/>
      <c r="H432" s="5"/>
      <c r="I432" s="5"/>
      <c r="M432" s="5"/>
      <c r="N432" s="5"/>
    </row>
    <row r="433" spans="1:14" s="3" customFormat="1" ht="12.75">
      <c r="A433" s="25"/>
      <c r="B433" s="83"/>
      <c r="C433" s="5"/>
      <c r="G433" s="5"/>
      <c r="H433" s="5"/>
      <c r="I433" s="5"/>
      <c r="M433" s="5"/>
      <c r="N433" s="5"/>
    </row>
    <row r="434" spans="1:14" s="3" customFormat="1" ht="12.75">
      <c r="A434" s="25"/>
      <c r="B434" s="83"/>
      <c r="C434" s="5"/>
      <c r="G434" s="5"/>
      <c r="H434" s="5"/>
      <c r="I434" s="5"/>
      <c r="M434" s="5"/>
      <c r="N434" s="5"/>
    </row>
    <row r="435" spans="1:14" s="3" customFormat="1" ht="12.75">
      <c r="A435" s="25"/>
      <c r="B435" s="83"/>
      <c r="C435" s="5"/>
      <c r="G435" s="5"/>
      <c r="H435" s="5"/>
      <c r="I435" s="5"/>
      <c r="M435" s="5"/>
      <c r="N435" s="5"/>
    </row>
    <row r="436" spans="1:14" s="3" customFormat="1" ht="12.75">
      <c r="A436" s="25"/>
      <c r="B436" s="83"/>
      <c r="C436" s="5"/>
      <c r="G436" s="5"/>
      <c r="H436" s="5"/>
      <c r="I436" s="5"/>
      <c r="M436" s="5"/>
      <c r="N436" s="5"/>
    </row>
    <row r="437" spans="1:14" s="3" customFormat="1" ht="12.75">
      <c r="A437" s="25"/>
      <c r="B437" s="83"/>
      <c r="C437" s="5"/>
      <c r="G437" s="5"/>
      <c r="H437" s="5"/>
      <c r="I437" s="5"/>
      <c r="M437" s="5"/>
      <c r="N437" s="5"/>
    </row>
    <row r="438" spans="1:14" s="3" customFormat="1" ht="12.75">
      <c r="A438" s="25"/>
      <c r="B438" s="83"/>
      <c r="C438" s="5"/>
      <c r="G438" s="5"/>
      <c r="H438" s="5"/>
      <c r="I438" s="5"/>
      <c r="M438" s="5"/>
      <c r="N438" s="5"/>
    </row>
    <row r="439" spans="1:14" s="3" customFormat="1" ht="12.75">
      <c r="A439" s="25"/>
      <c r="B439" s="83"/>
      <c r="C439" s="5"/>
      <c r="G439" s="5"/>
      <c r="H439" s="5"/>
      <c r="I439" s="5"/>
      <c r="M439" s="5"/>
      <c r="N439" s="5"/>
    </row>
    <row r="440" spans="1:14" s="3" customFormat="1" ht="12.75">
      <c r="A440" s="25"/>
      <c r="B440" s="83"/>
      <c r="C440" s="5"/>
      <c r="G440" s="5"/>
      <c r="H440" s="5"/>
      <c r="I440" s="5"/>
      <c r="M440" s="5"/>
      <c r="N440" s="5"/>
    </row>
    <row r="441" spans="1:14" s="3" customFormat="1" ht="12.75">
      <c r="A441" s="25"/>
      <c r="B441" s="83"/>
      <c r="C441" s="5"/>
      <c r="G441" s="5"/>
      <c r="H441" s="5"/>
      <c r="I441" s="5"/>
      <c r="M441" s="5"/>
      <c r="N441" s="5"/>
    </row>
    <row r="442" spans="1:14" s="3" customFormat="1" ht="12.75">
      <c r="A442" s="25"/>
      <c r="B442" s="83"/>
      <c r="C442" s="5"/>
      <c r="G442" s="5"/>
      <c r="H442" s="5"/>
      <c r="I442" s="5"/>
      <c r="M442" s="5"/>
      <c r="N442" s="5"/>
    </row>
    <row r="443" spans="1:14" s="3" customFormat="1" ht="12.75">
      <c r="A443" s="25"/>
      <c r="B443" s="83"/>
      <c r="C443" s="5"/>
      <c r="G443" s="5"/>
      <c r="H443" s="5"/>
      <c r="I443" s="5"/>
      <c r="M443" s="5"/>
      <c r="N443" s="5"/>
    </row>
    <row r="444" spans="1:14" s="3" customFormat="1" ht="12.75">
      <c r="A444" s="25"/>
      <c r="B444" s="83"/>
      <c r="C444" s="5"/>
      <c r="G444" s="5"/>
      <c r="H444" s="5"/>
      <c r="I444" s="5"/>
      <c r="M444" s="5"/>
      <c r="N444" s="5"/>
    </row>
    <row r="445" spans="1:14" s="3" customFormat="1" ht="12.75">
      <c r="A445" s="25"/>
      <c r="B445" s="83"/>
      <c r="C445" s="5"/>
      <c r="G445" s="5"/>
      <c r="H445" s="5"/>
      <c r="I445" s="5"/>
      <c r="M445" s="5"/>
      <c r="N445" s="5"/>
    </row>
    <row r="446" spans="1:14" s="3" customFormat="1" ht="12.75">
      <c r="A446" s="25"/>
      <c r="B446" s="83"/>
      <c r="C446" s="5"/>
      <c r="G446" s="5"/>
      <c r="H446" s="5"/>
      <c r="I446" s="5"/>
      <c r="M446" s="5"/>
      <c r="N446" s="5"/>
    </row>
    <row r="447" spans="1:14" s="3" customFormat="1" ht="12.75">
      <c r="A447" s="25"/>
      <c r="B447" s="83"/>
      <c r="C447" s="5"/>
      <c r="G447" s="5"/>
      <c r="H447" s="5"/>
      <c r="I447" s="5"/>
      <c r="M447" s="5"/>
      <c r="N447" s="5"/>
    </row>
    <row r="448" spans="1:14" s="3" customFormat="1" ht="12.75">
      <c r="A448" s="25"/>
      <c r="B448" s="83"/>
      <c r="C448" s="5"/>
      <c r="G448" s="5"/>
      <c r="H448" s="5"/>
      <c r="I448" s="5"/>
      <c r="M448" s="5"/>
      <c r="N448" s="5"/>
    </row>
    <row r="449" spans="1:14" s="3" customFormat="1" ht="12.75">
      <c r="A449" s="25"/>
      <c r="B449" s="83"/>
      <c r="C449" s="5"/>
      <c r="G449" s="5"/>
      <c r="H449" s="5"/>
      <c r="I449" s="5"/>
      <c r="M449" s="5"/>
      <c r="N449" s="5"/>
    </row>
    <row r="450" spans="1:14" s="3" customFormat="1" ht="12.75">
      <c r="A450" s="25"/>
      <c r="B450" s="83"/>
      <c r="C450" s="5"/>
      <c r="G450" s="5"/>
      <c r="H450" s="5"/>
      <c r="I450" s="5"/>
      <c r="M450" s="5"/>
      <c r="N450" s="5"/>
    </row>
    <row r="451" spans="1:14" s="3" customFormat="1" ht="12.75">
      <c r="A451" s="25"/>
      <c r="B451" s="83"/>
      <c r="C451" s="5"/>
      <c r="G451" s="5"/>
      <c r="H451" s="5"/>
      <c r="I451" s="5"/>
      <c r="M451" s="5"/>
      <c r="N451" s="5"/>
    </row>
    <row r="452" spans="1:14" s="3" customFormat="1" ht="12.75">
      <c r="A452" s="25"/>
      <c r="B452" s="83"/>
      <c r="C452" s="5"/>
      <c r="G452" s="5"/>
      <c r="H452" s="5"/>
      <c r="I452" s="5"/>
      <c r="M452" s="5"/>
      <c r="N452" s="5"/>
    </row>
    <row r="453" spans="1:14" s="3" customFormat="1" ht="12.75">
      <c r="A453" s="25"/>
      <c r="B453" s="83"/>
      <c r="C453" s="5"/>
      <c r="G453" s="5"/>
      <c r="H453" s="5"/>
      <c r="I453" s="5"/>
      <c r="M453" s="5"/>
      <c r="N453" s="5"/>
    </row>
    <row r="454" spans="1:14" s="3" customFormat="1" ht="12.75">
      <c r="A454" s="25"/>
      <c r="B454" s="83"/>
      <c r="C454" s="5"/>
      <c r="G454" s="5"/>
      <c r="H454" s="5"/>
      <c r="I454" s="5"/>
      <c r="M454" s="5"/>
      <c r="N454" s="5"/>
    </row>
    <row r="455" spans="1:14" s="3" customFormat="1" ht="12.75">
      <c r="A455" s="25"/>
      <c r="B455" s="83"/>
      <c r="C455" s="5"/>
      <c r="G455" s="5"/>
      <c r="H455" s="5"/>
      <c r="I455" s="5"/>
      <c r="M455" s="5"/>
      <c r="N455" s="5"/>
    </row>
    <row r="456" spans="1:14" s="3" customFormat="1" ht="12.75">
      <c r="A456" s="25"/>
      <c r="B456" s="83"/>
      <c r="C456" s="5"/>
      <c r="G456" s="5"/>
      <c r="H456" s="5"/>
      <c r="I456" s="5"/>
      <c r="M456" s="5"/>
      <c r="N456" s="5"/>
    </row>
    <row r="457" spans="1:14" s="3" customFormat="1" ht="12.75">
      <c r="A457" s="25"/>
      <c r="B457" s="83"/>
      <c r="C457" s="5"/>
      <c r="G457" s="5"/>
      <c r="H457" s="5"/>
      <c r="I457" s="5"/>
      <c r="M457" s="5"/>
      <c r="N457" s="5"/>
    </row>
    <row r="458" spans="1:14" s="3" customFormat="1" ht="12.75">
      <c r="A458" s="25"/>
      <c r="B458" s="83"/>
      <c r="C458" s="5"/>
      <c r="G458" s="5"/>
      <c r="H458" s="5"/>
      <c r="I458" s="5"/>
      <c r="M458" s="5"/>
      <c r="N458" s="5"/>
    </row>
    <row r="459" spans="1:14" s="3" customFormat="1" ht="12.75">
      <c r="A459" s="25"/>
      <c r="B459" s="83"/>
      <c r="C459" s="5"/>
      <c r="G459" s="5"/>
      <c r="H459" s="5"/>
      <c r="I459" s="5"/>
      <c r="M459" s="5"/>
      <c r="N459" s="5"/>
    </row>
    <row r="460" spans="1:14" s="3" customFormat="1" ht="12.75">
      <c r="A460" s="25"/>
      <c r="B460" s="83"/>
      <c r="C460" s="5"/>
      <c r="G460" s="5"/>
      <c r="H460" s="5"/>
      <c r="I460" s="5"/>
      <c r="M460" s="5"/>
      <c r="N460" s="5"/>
    </row>
    <row r="461" spans="1:14" s="3" customFormat="1" ht="12.75">
      <c r="A461" s="25"/>
      <c r="B461" s="83"/>
      <c r="C461" s="5"/>
      <c r="G461" s="5"/>
      <c r="H461" s="5"/>
      <c r="I461" s="5"/>
      <c r="M461" s="5"/>
      <c r="N461" s="5"/>
    </row>
    <row r="462" spans="1:14" s="3" customFormat="1" ht="12.75">
      <c r="A462" s="25"/>
      <c r="B462" s="83"/>
      <c r="C462" s="5"/>
      <c r="G462" s="5"/>
      <c r="H462" s="5"/>
      <c r="I462" s="5"/>
      <c r="M462" s="5"/>
      <c r="N462" s="5"/>
    </row>
    <row r="463" spans="1:14" s="3" customFormat="1" ht="12.75">
      <c r="A463" s="25"/>
      <c r="B463" s="83"/>
      <c r="C463" s="5"/>
      <c r="G463" s="5"/>
      <c r="H463" s="5"/>
      <c r="I463" s="5"/>
      <c r="M463" s="5"/>
      <c r="N463" s="5"/>
    </row>
    <row r="464" spans="1:14" s="3" customFormat="1" ht="12.75">
      <c r="A464" s="25"/>
      <c r="B464" s="83"/>
      <c r="C464" s="5"/>
      <c r="G464" s="5"/>
      <c r="H464" s="5"/>
      <c r="I464" s="5"/>
      <c r="M464" s="5"/>
      <c r="N464" s="5"/>
    </row>
    <row r="465" spans="1:14" s="3" customFormat="1" ht="12.75">
      <c r="A465" s="25"/>
      <c r="B465" s="83"/>
      <c r="C465" s="5"/>
      <c r="G465" s="5"/>
      <c r="H465" s="5"/>
      <c r="I465" s="5"/>
      <c r="M465" s="5"/>
      <c r="N465" s="5"/>
    </row>
    <row r="466" spans="1:14" s="3" customFormat="1" ht="12.75">
      <c r="A466" s="25"/>
      <c r="B466" s="83"/>
      <c r="C466" s="5"/>
      <c r="G466" s="5"/>
      <c r="H466" s="5"/>
      <c r="I466" s="5"/>
      <c r="M466" s="5"/>
      <c r="N466" s="5"/>
    </row>
    <row r="467" spans="1:14" s="3" customFormat="1" ht="12.75">
      <c r="A467" s="25"/>
      <c r="B467" s="83"/>
      <c r="C467" s="5"/>
      <c r="G467" s="5"/>
      <c r="H467" s="5"/>
      <c r="I467" s="5"/>
      <c r="M467" s="5"/>
      <c r="N467" s="5"/>
    </row>
    <row r="468" spans="1:14" s="3" customFormat="1" ht="12.75">
      <c r="A468" s="25"/>
      <c r="B468" s="83"/>
      <c r="C468" s="5"/>
      <c r="G468" s="5"/>
      <c r="H468" s="5"/>
      <c r="I468" s="5"/>
      <c r="M468" s="5"/>
      <c r="N468" s="5"/>
    </row>
    <row r="469" spans="1:14" s="3" customFormat="1" ht="12.75">
      <c r="A469" s="25"/>
      <c r="B469" s="83"/>
      <c r="C469" s="5"/>
      <c r="G469" s="5"/>
      <c r="H469" s="5"/>
      <c r="I469" s="5"/>
      <c r="M469" s="5"/>
      <c r="N469" s="5"/>
    </row>
    <row r="470" spans="1:14" s="3" customFormat="1" ht="12.75">
      <c r="A470" s="25"/>
      <c r="B470" s="83"/>
      <c r="C470" s="5"/>
      <c r="G470" s="5"/>
      <c r="H470" s="5"/>
      <c r="I470" s="5"/>
      <c r="M470" s="5"/>
      <c r="N470" s="5"/>
    </row>
    <row r="471" spans="1:14" s="3" customFormat="1" ht="12.75">
      <c r="A471" s="25"/>
      <c r="B471" s="83"/>
      <c r="C471" s="5"/>
      <c r="G471" s="5"/>
      <c r="H471" s="5"/>
      <c r="I471" s="5"/>
      <c r="M471" s="5"/>
      <c r="N471" s="5"/>
    </row>
    <row r="472" spans="1:14" s="3" customFormat="1" ht="12.75">
      <c r="A472" s="25"/>
      <c r="B472" s="83"/>
      <c r="C472" s="5"/>
      <c r="G472" s="5"/>
      <c r="H472" s="5"/>
      <c r="I472" s="5"/>
      <c r="M472" s="5"/>
      <c r="N472" s="5"/>
    </row>
    <row r="473" spans="1:14" s="3" customFormat="1" ht="12.75">
      <c r="A473" s="25"/>
      <c r="B473" s="83"/>
      <c r="C473" s="5"/>
      <c r="G473" s="5"/>
      <c r="H473" s="5"/>
      <c r="I473" s="5"/>
      <c r="M473" s="5"/>
      <c r="N473" s="5"/>
    </row>
    <row r="474" spans="1:14" s="3" customFormat="1" ht="12.75">
      <c r="A474" s="25"/>
      <c r="B474" s="83"/>
      <c r="C474" s="5"/>
      <c r="G474" s="5"/>
      <c r="H474" s="5"/>
      <c r="I474" s="5"/>
      <c r="M474" s="5"/>
      <c r="N474" s="5"/>
    </row>
    <row r="475" spans="1:14" s="3" customFormat="1" ht="12.75">
      <c r="A475" s="25"/>
      <c r="B475" s="83"/>
      <c r="C475" s="5"/>
      <c r="G475" s="5"/>
      <c r="H475" s="5"/>
      <c r="I475" s="5"/>
      <c r="M475" s="5"/>
      <c r="N475" s="5"/>
    </row>
    <row r="476" spans="1:14" s="3" customFormat="1" ht="12.75">
      <c r="A476" s="25"/>
      <c r="B476" s="83"/>
      <c r="C476" s="5"/>
      <c r="G476" s="5"/>
      <c r="H476" s="5"/>
      <c r="I476" s="5"/>
      <c r="M476" s="5"/>
      <c r="N476" s="5"/>
    </row>
    <row r="477" spans="1:14" s="3" customFormat="1" ht="12.75">
      <c r="A477" s="25"/>
      <c r="B477" s="83"/>
      <c r="C477" s="5"/>
      <c r="G477" s="5"/>
      <c r="H477" s="5"/>
      <c r="I477" s="5"/>
      <c r="M477" s="5"/>
      <c r="N477" s="5"/>
    </row>
    <row r="478" spans="1:14" s="3" customFormat="1" ht="12.75">
      <c r="A478" s="25"/>
      <c r="B478" s="83"/>
      <c r="C478" s="5"/>
      <c r="G478" s="5"/>
      <c r="H478" s="5"/>
      <c r="I478" s="5"/>
      <c r="M478" s="5"/>
      <c r="N478" s="5"/>
    </row>
    <row r="479" spans="1:14" s="3" customFormat="1" ht="12.75">
      <c r="A479" s="25"/>
      <c r="B479" s="83"/>
      <c r="C479" s="5"/>
      <c r="G479" s="5"/>
      <c r="H479" s="5"/>
      <c r="I479" s="5"/>
      <c r="M479" s="5"/>
      <c r="N479" s="5"/>
    </row>
    <row r="480" spans="1:14" s="3" customFormat="1" ht="12.75">
      <c r="A480" s="25"/>
      <c r="B480" s="83"/>
      <c r="C480" s="5"/>
      <c r="G480" s="5"/>
      <c r="H480" s="5"/>
      <c r="I480" s="5"/>
      <c r="M480" s="5"/>
      <c r="N480" s="5"/>
    </row>
    <row r="481" spans="1:14" s="3" customFormat="1" ht="12.75">
      <c r="A481" s="25"/>
      <c r="B481" s="83"/>
      <c r="C481" s="5"/>
      <c r="G481" s="5"/>
      <c r="H481" s="5"/>
      <c r="I481" s="5"/>
      <c r="M481" s="5"/>
      <c r="N481" s="5"/>
    </row>
    <row r="482" spans="1:14" s="3" customFormat="1" ht="12.75">
      <c r="A482" s="25"/>
      <c r="B482" s="83"/>
      <c r="C482" s="5"/>
      <c r="G482" s="5"/>
      <c r="H482" s="5"/>
      <c r="I482" s="5"/>
      <c r="M482" s="5"/>
      <c r="N482" s="5"/>
    </row>
    <row r="483" spans="1:14" s="3" customFormat="1" ht="12.75">
      <c r="A483" s="25"/>
      <c r="B483" s="83"/>
      <c r="C483" s="5"/>
      <c r="G483" s="5"/>
      <c r="H483" s="5"/>
      <c r="I483" s="5"/>
      <c r="M483" s="5"/>
      <c r="N483" s="5"/>
    </row>
    <row r="484" spans="1:14" s="3" customFormat="1" ht="12.75">
      <c r="A484" s="25"/>
      <c r="B484" s="83"/>
      <c r="C484" s="5"/>
      <c r="G484" s="5"/>
      <c r="H484" s="5"/>
      <c r="I484" s="5"/>
      <c r="M484" s="5"/>
      <c r="N484" s="5"/>
    </row>
    <row r="485" spans="1:14" s="3" customFormat="1" ht="12.75">
      <c r="A485" s="25"/>
      <c r="B485" s="83"/>
      <c r="C485" s="5"/>
      <c r="G485" s="5"/>
      <c r="H485" s="5"/>
      <c r="I485" s="5"/>
      <c r="M485" s="5"/>
      <c r="N485" s="5"/>
    </row>
    <row r="486" spans="1:14" s="3" customFormat="1" ht="12.75">
      <c r="A486" s="25"/>
      <c r="B486" s="83"/>
      <c r="C486" s="5"/>
      <c r="G486" s="5"/>
      <c r="H486" s="5"/>
      <c r="I486" s="5"/>
      <c r="M486" s="5"/>
      <c r="N486" s="5"/>
    </row>
    <row r="487" spans="1:14" s="3" customFormat="1" ht="12.75">
      <c r="A487" s="25"/>
      <c r="B487" s="83"/>
      <c r="C487" s="5"/>
      <c r="G487" s="5"/>
      <c r="H487" s="5"/>
      <c r="I487" s="5"/>
      <c r="M487" s="5"/>
      <c r="N487" s="5"/>
    </row>
    <row r="488" spans="1:14" s="3" customFormat="1" ht="12.75">
      <c r="A488" s="25"/>
      <c r="B488" s="83"/>
      <c r="C488" s="5"/>
      <c r="G488" s="5"/>
      <c r="H488" s="5"/>
      <c r="I488" s="5"/>
      <c r="M488" s="5"/>
      <c r="N488" s="5"/>
    </row>
    <row r="489" spans="1:14" s="3" customFormat="1" ht="12.75">
      <c r="A489" s="25"/>
      <c r="B489" s="83"/>
      <c r="C489" s="5"/>
      <c r="G489" s="5"/>
      <c r="H489" s="5"/>
      <c r="I489" s="5"/>
      <c r="M489" s="5"/>
      <c r="N489" s="5"/>
    </row>
    <row r="490" spans="1:14" s="3" customFormat="1" ht="12.75">
      <c r="A490" s="25"/>
      <c r="B490" s="83"/>
      <c r="C490" s="5"/>
      <c r="G490" s="5"/>
      <c r="H490" s="5"/>
      <c r="I490" s="5"/>
      <c r="M490" s="5"/>
      <c r="N490" s="5"/>
    </row>
    <row r="491" spans="1:14" s="3" customFormat="1" ht="12.75">
      <c r="A491" s="25"/>
      <c r="B491" s="83"/>
      <c r="C491" s="5"/>
      <c r="G491" s="5"/>
      <c r="H491" s="5"/>
      <c r="I491" s="5"/>
      <c r="M491" s="5"/>
      <c r="N491" s="5"/>
    </row>
    <row r="492" spans="1:14" s="3" customFormat="1" ht="12.75">
      <c r="A492" s="25"/>
      <c r="B492" s="83"/>
      <c r="C492" s="5"/>
      <c r="G492" s="5"/>
      <c r="H492" s="5"/>
      <c r="I492" s="5"/>
      <c r="M492" s="5"/>
      <c r="N492" s="5"/>
    </row>
    <row r="493" spans="1:14" s="3" customFormat="1" ht="12.75">
      <c r="A493" s="25"/>
      <c r="B493" s="83"/>
      <c r="C493" s="5"/>
      <c r="G493" s="5"/>
      <c r="H493" s="5"/>
      <c r="I493" s="5"/>
      <c r="M493" s="5"/>
      <c r="N493" s="5"/>
    </row>
    <row r="494" spans="1:14" s="3" customFormat="1" ht="12.75">
      <c r="A494" s="25"/>
      <c r="B494" s="83"/>
      <c r="C494" s="5"/>
      <c r="G494" s="5"/>
      <c r="H494" s="5"/>
      <c r="I494" s="5"/>
      <c r="M494" s="5"/>
      <c r="N494" s="5"/>
    </row>
    <row r="495" spans="1:14" s="3" customFormat="1" ht="12.75">
      <c r="A495" s="25"/>
      <c r="B495" s="83"/>
      <c r="C495" s="5"/>
      <c r="G495" s="5"/>
      <c r="H495" s="5"/>
      <c r="I495" s="5"/>
      <c r="M495" s="5"/>
      <c r="N495" s="5"/>
    </row>
    <row r="496" spans="1:14" s="3" customFormat="1" ht="12.75">
      <c r="A496" s="25"/>
      <c r="B496" s="83"/>
      <c r="C496" s="5"/>
      <c r="G496" s="5"/>
      <c r="H496" s="5"/>
      <c r="I496" s="5"/>
      <c r="M496" s="5"/>
      <c r="N496" s="5"/>
    </row>
    <row r="497" spans="1:14" s="3" customFormat="1" ht="12.75">
      <c r="A497" s="25"/>
      <c r="B497" s="83"/>
      <c r="C497" s="5"/>
      <c r="G497" s="5"/>
      <c r="H497" s="5"/>
      <c r="I497" s="5"/>
      <c r="M497" s="5"/>
      <c r="N497" s="5"/>
    </row>
    <row r="498" spans="1:14" s="3" customFormat="1" ht="12.75">
      <c r="A498" s="25"/>
      <c r="B498" s="83"/>
      <c r="C498" s="5"/>
      <c r="G498" s="5"/>
      <c r="H498" s="5"/>
      <c r="I498" s="5"/>
      <c r="M498" s="5"/>
      <c r="N498" s="5"/>
    </row>
    <row r="499" spans="1:14" s="3" customFormat="1" ht="12.75">
      <c r="A499" s="25"/>
      <c r="B499" s="83"/>
      <c r="C499" s="5"/>
      <c r="G499" s="5"/>
      <c r="H499" s="5"/>
      <c r="I499" s="5"/>
      <c r="M499" s="5"/>
      <c r="N499" s="5"/>
    </row>
    <row r="500" spans="1:14" s="3" customFormat="1" ht="12.75">
      <c r="A500" s="25"/>
      <c r="B500" s="83"/>
      <c r="C500" s="5"/>
      <c r="G500" s="5"/>
      <c r="H500" s="5"/>
      <c r="I500" s="5"/>
      <c r="M500" s="5"/>
      <c r="N500" s="5"/>
    </row>
    <row r="501" spans="1:14" s="3" customFormat="1" ht="12.75">
      <c r="A501" s="25"/>
      <c r="B501" s="83"/>
      <c r="C501" s="5"/>
      <c r="G501" s="5"/>
      <c r="H501" s="5"/>
      <c r="I501" s="5"/>
      <c r="M501" s="5"/>
      <c r="N501" s="5"/>
    </row>
    <row r="502" spans="1:14" s="3" customFormat="1" ht="12.75">
      <c r="A502" s="25"/>
      <c r="B502" s="83"/>
      <c r="C502" s="5"/>
      <c r="G502" s="5"/>
      <c r="H502" s="5"/>
      <c r="I502" s="5"/>
      <c r="M502" s="5"/>
      <c r="N502" s="5"/>
    </row>
    <row r="503" spans="1:14" s="3" customFormat="1" ht="12.75">
      <c r="A503" s="25"/>
      <c r="B503" s="83"/>
      <c r="C503" s="5"/>
      <c r="G503" s="5"/>
      <c r="H503" s="5"/>
      <c r="I503" s="5"/>
      <c r="M503" s="5"/>
      <c r="N503" s="5"/>
    </row>
    <row r="504" spans="1:14" s="3" customFormat="1" ht="12.75">
      <c r="A504" s="25"/>
      <c r="B504" s="83"/>
      <c r="C504" s="5"/>
      <c r="G504" s="5"/>
      <c r="H504" s="5"/>
      <c r="I504" s="5"/>
      <c r="M504" s="5"/>
      <c r="N504" s="5"/>
    </row>
    <row r="505" spans="1:14" s="3" customFormat="1" ht="12.75">
      <c r="A505" s="25"/>
      <c r="B505" s="83"/>
      <c r="C505" s="5"/>
      <c r="G505" s="5"/>
      <c r="H505" s="5"/>
      <c r="I505" s="5"/>
      <c r="M505" s="5"/>
      <c r="N505" s="5"/>
    </row>
    <row r="506" spans="1:14" s="3" customFormat="1" ht="12.75">
      <c r="A506" s="25"/>
      <c r="B506" s="83"/>
      <c r="C506" s="5"/>
      <c r="G506" s="5"/>
      <c r="H506" s="5"/>
      <c r="I506" s="5"/>
      <c r="M506" s="5"/>
      <c r="N506" s="5"/>
    </row>
    <row r="507" spans="1:14" s="3" customFormat="1" ht="12.75">
      <c r="A507" s="25"/>
      <c r="B507" s="83"/>
      <c r="C507" s="5"/>
      <c r="G507" s="5"/>
      <c r="H507" s="5"/>
      <c r="I507" s="5"/>
      <c r="M507" s="5"/>
      <c r="N507" s="5"/>
    </row>
    <row r="508" spans="1:14" s="3" customFormat="1" ht="12.75">
      <c r="A508" s="25"/>
      <c r="B508" s="83"/>
      <c r="C508" s="5"/>
      <c r="G508" s="5"/>
      <c r="H508" s="5"/>
      <c r="I508" s="5"/>
      <c r="M508" s="5"/>
      <c r="N508" s="5"/>
    </row>
    <row r="509" spans="1:14" s="3" customFormat="1" ht="12.75">
      <c r="A509" s="25"/>
      <c r="B509" s="83"/>
      <c r="C509" s="5"/>
      <c r="G509" s="5"/>
      <c r="H509" s="5"/>
      <c r="I509" s="5"/>
      <c r="M509" s="5"/>
      <c r="N509" s="5"/>
    </row>
    <row r="510" spans="1:14" s="3" customFormat="1" ht="12.75">
      <c r="A510" s="25"/>
      <c r="B510" s="83"/>
      <c r="C510" s="5"/>
      <c r="G510" s="5"/>
      <c r="H510" s="5"/>
      <c r="I510" s="5"/>
      <c r="M510" s="5"/>
      <c r="N510" s="5"/>
    </row>
    <row r="511" spans="1:14" s="3" customFormat="1" ht="12.75">
      <c r="A511" s="25"/>
      <c r="B511" s="83"/>
      <c r="C511" s="5"/>
      <c r="G511" s="5"/>
      <c r="H511" s="5"/>
      <c r="I511" s="5"/>
      <c r="M511" s="5"/>
      <c r="N511" s="5"/>
    </row>
    <row r="512" spans="1:14" s="3" customFormat="1" ht="12.75">
      <c r="A512" s="25"/>
      <c r="B512" s="83"/>
      <c r="C512" s="5"/>
      <c r="G512" s="5"/>
      <c r="H512" s="5"/>
      <c r="I512" s="5"/>
      <c r="M512" s="5"/>
      <c r="N512" s="5"/>
    </row>
    <row r="513" spans="1:14" s="3" customFormat="1" ht="12.75">
      <c r="A513" s="25"/>
      <c r="B513" s="83"/>
      <c r="C513" s="5"/>
      <c r="G513" s="5"/>
      <c r="H513" s="5"/>
      <c r="I513" s="5"/>
      <c r="M513" s="5"/>
      <c r="N513" s="5"/>
    </row>
    <row r="514" spans="1:14" s="3" customFormat="1" ht="12.75">
      <c r="A514" s="25"/>
      <c r="B514" s="83"/>
      <c r="C514" s="5"/>
      <c r="G514" s="5"/>
      <c r="H514" s="5"/>
      <c r="I514" s="5"/>
      <c r="M514" s="5"/>
      <c r="N514" s="5"/>
    </row>
    <row r="515" spans="1:14" s="3" customFormat="1" ht="12.75">
      <c r="A515" s="25"/>
      <c r="B515" s="83"/>
      <c r="C515" s="5"/>
      <c r="G515" s="5"/>
      <c r="H515" s="5"/>
      <c r="I515" s="5"/>
      <c r="M515" s="5"/>
      <c r="N515" s="5"/>
    </row>
    <row r="516" spans="1:14" s="3" customFormat="1" ht="12.75">
      <c r="A516" s="25"/>
      <c r="B516" s="83"/>
      <c r="C516" s="5"/>
      <c r="G516" s="5"/>
      <c r="H516" s="5"/>
      <c r="I516" s="5"/>
      <c r="M516" s="5"/>
      <c r="N516" s="5"/>
    </row>
    <row r="517" spans="1:14" s="3" customFormat="1" ht="12.75">
      <c r="A517" s="25"/>
      <c r="B517" s="83"/>
      <c r="C517" s="5"/>
      <c r="G517" s="5"/>
      <c r="H517" s="5"/>
      <c r="I517" s="5"/>
      <c r="M517" s="5"/>
      <c r="N517" s="5"/>
    </row>
    <row r="518" spans="1:14" s="3" customFormat="1" ht="12.75">
      <c r="A518" s="25"/>
      <c r="B518" s="83"/>
      <c r="C518" s="5"/>
      <c r="G518" s="5"/>
      <c r="H518" s="5"/>
      <c r="I518" s="5"/>
      <c r="M518" s="5"/>
      <c r="N518" s="5"/>
    </row>
    <row r="519" spans="1:14" s="3" customFormat="1" ht="12.75">
      <c r="A519" s="25"/>
      <c r="B519" s="83"/>
      <c r="C519" s="5"/>
      <c r="G519" s="5"/>
      <c r="H519" s="5"/>
      <c r="I519" s="5"/>
      <c r="M519" s="5"/>
      <c r="N519" s="5"/>
    </row>
    <row r="520" spans="1:14" s="3" customFormat="1" ht="12.75">
      <c r="A520" s="25"/>
      <c r="B520" s="83"/>
      <c r="C520" s="5"/>
      <c r="G520" s="5"/>
      <c r="H520" s="5"/>
      <c r="I520" s="5"/>
      <c r="M520" s="5"/>
      <c r="N520" s="5"/>
    </row>
    <row r="521" spans="1:14" s="3" customFormat="1" ht="12.75">
      <c r="A521" s="25"/>
      <c r="B521" s="83"/>
      <c r="C521" s="5"/>
      <c r="G521" s="5"/>
      <c r="H521" s="5"/>
      <c r="I521" s="5"/>
      <c r="M521" s="5"/>
      <c r="N521" s="5"/>
    </row>
    <row r="522" spans="1:14" s="3" customFormat="1" ht="12.75">
      <c r="A522" s="25"/>
      <c r="B522" s="83"/>
      <c r="C522" s="5"/>
      <c r="G522" s="5"/>
      <c r="H522" s="5"/>
      <c r="I522" s="5"/>
      <c r="M522" s="5"/>
      <c r="N522" s="5"/>
    </row>
    <row r="523" spans="1:14" s="3" customFormat="1" ht="12.75">
      <c r="A523" s="25"/>
      <c r="B523" s="83"/>
      <c r="C523" s="5"/>
      <c r="G523" s="5"/>
      <c r="H523" s="5"/>
      <c r="I523" s="5"/>
      <c r="M523" s="5"/>
      <c r="N523" s="5"/>
    </row>
    <row r="524" spans="1:14" s="3" customFormat="1" ht="12.75">
      <c r="A524" s="25"/>
      <c r="B524" s="83"/>
      <c r="C524" s="5"/>
      <c r="G524" s="5"/>
      <c r="H524" s="5"/>
      <c r="I524" s="5"/>
      <c r="M524" s="5"/>
      <c r="N524" s="5"/>
    </row>
    <row r="525" spans="1:14" s="3" customFormat="1" ht="12.75">
      <c r="A525" s="25"/>
      <c r="B525" s="83"/>
      <c r="C525" s="5"/>
      <c r="G525" s="5"/>
      <c r="H525" s="5"/>
      <c r="I525" s="5"/>
      <c r="M525" s="5"/>
      <c r="N525" s="5"/>
    </row>
    <row r="526" spans="1:14" s="3" customFormat="1" ht="12.75">
      <c r="A526" s="25"/>
      <c r="B526" s="83"/>
      <c r="C526" s="5"/>
      <c r="G526" s="5"/>
      <c r="H526" s="5"/>
      <c r="I526" s="5"/>
      <c r="M526" s="5"/>
      <c r="N526" s="5"/>
    </row>
    <row r="527" spans="1:14" s="3" customFormat="1" ht="12.75">
      <c r="A527" s="25"/>
      <c r="B527" s="83"/>
      <c r="C527" s="5"/>
      <c r="G527" s="5"/>
      <c r="H527" s="5"/>
      <c r="I527" s="5"/>
      <c r="M527" s="5"/>
      <c r="N527" s="5"/>
    </row>
    <row r="528" spans="1:14" s="3" customFormat="1" ht="12.75">
      <c r="A528" s="25"/>
      <c r="B528" s="83"/>
      <c r="C528" s="5"/>
      <c r="G528" s="5"/>
      <c r="H528" s="5"/>
      <c r="I528" s="5"/>
      <c r="M528" s="5"/>
      <c r="N528" s="5"/>
    </row>
    <row r="529" spans="1:14" s="3" customFormat="1" ht="12.75">
      <c r="A529" s="25"/>
      <c r="B529" s="83"/>
      <c r="C529" s="5"/>
      <c r="G529" s="5"/>
      <c r="H529" s="5"/>
      <c r="I529" s="5"/>
      <c r="M529" s="5"/>
      <c r="N529" s="5"/>
    </row>
    <row r="530" spans="1:14" s="3" customFormat="1" ht="12.75">
      <c r="A530" s="25"/>
      <c r="B530" s="83"/>
      <c r="C530" s="5"/>
      <c r="G530" s="5"/>
      <c r="H530" s="5"/>
      <c r="I530" s="5"/>
      <c r="M530" s="5"/>
      <c r="N530" s="5"/>
    </row>
    <row r="531" spans="1:14" s="3" customFormat="1" ht="12.75">
      <c r="A531" s="25"/>
      <c r="B531" s="83"/>
      <c r="C531" s="5"/>
      <c r="G531" s="5"/>
      <c r="H531" s="5"/>
      <c r="I531" s="5"/>
      <c r="M531" s="5"/>
      <c r="N531" s="5"/>
    </row>
    <row r="532" spans="1:14" s="3" customFormat="1" ht="12.75">
      <c r="A532" s="25"/>
      <c r="B532" s="83"/>
      <c r="C532" s="5"/>
      <c r="G532" s="5"/>
      <c r="H532" s="5"/>
      <c r="I532" s="5"/>
      <c r="M532" s="5"/>
      <c r="N532" s="5"/>
    </row>
    <row r="533" spans="1:14" s="3" customFormat="1" ht="12.75">
      <c r="A533" s="25"/>
      <c r="B533" s="83"/>
      <c r="C533" s="5"/>
      <c r="G533" s="5"/>
      <c r="H533" s="5"/>
      <c r="I533" s="5"/>
      <c r="M533" s="5"/>
      <c r="N533" s="5"/>
    </row>
    <row r="534" spans="1:14" s="3" customFormat="1" ht="12.75">
      <c r="A534" s="25"/>
      <c r="B534" s="83"/>
      <c r="C534" s="5"/>
      <c r="G534" s="5"/>
      <c r="H534" s="5"/>
      <c r="I534" s="5"/>
      <c r="M534" s="5"/>
      <c r="N534" s="5"/>
    </row>
    <row r="535" spans="1:14" s="3" customFormat="1" ht="12.75">
      <c r="A535" s="25"/>
      <c r="B535" s="83"/>
      <c r="C535" s="5"/>
      <c r="G535" s="5"/>
      <c r="H535" s="5"/>
      <c r="I535" s="5"/>
      <c r="M535" s="5"/>
      <c r="N535" s="5"/>
    </row>
    <row r="536" spans="1:14" s="3" customFormat="1" ht="12.75">
      <c r="A536" s="25"/>
      <c r="B536" s="83"/>
      <c r="C536" s="5"/>
      <c r="G536" s="5"/>
      <c r="H536" s="5"/>
      <c r="I536" s="5"/>
      <c r="M536" s="5"/>
      <c r="N536" s="5"/>
    </row>
    <row r="537" spans="1:14" s="3" customFormat="1" ht="12.75">
      <c r="A537" s="25"/>
      <c r="B537" s="83"/>
      <c r="C537" s="5"/>
      <c r="G537" s="5"/>
      <c r="H537" s="5"/>
      <c r="I537" s="5"/>
      <c r="M537" s="5"/>
      <c r="N537" s="5"/>
    </row>
    <row r="538" spans="1:14" s="3" customFormat="1" ht="12.75">
      <c r="A538" s="25"/>
      <c r="B538" s="83"/>
      <c r="C538" s="5"/>
      <c r="G538" s="5"/>
      <c r="H538" s="5"/>
      <c r="I538" s="5"/>
      <c r="M538" s="5"/>
      <c r="N538" s="5"/>
    </row>
    <row r="539" spans="1:14" s="3" customFormat="1" ht="12.75">
      <c r="A539" s="25"/>
      <c r="B539" s="83"/>
      <c r="C539" s="5"/>
      <c r="G539" s="5"/>
      <c r="H539" s="5"/>
      <c r="I539" s="5"/>
      <c r="M539" s="5"/>
      <c r="N539" s="5"/>
    </row>
    <row r="540" spans="1:14" s="3" customFormat="1" ht="12.75">
      <c r="A540" s="25"/>
      <c r="B540" s="83"/>
      <c r="C540" s="5"/>
      <c r="G540" s="5"/>
      <c r="H540" s="5"/>
      <c r="I540" s="5"/>
      <c r="M540" s="5"/>
      <c r="N540" s="5"/>
    </row>
    <row r="541" spans="1:14" s="3" customFormat="1" ht="12.75">
      <c r="A541" s="25"/>
      <c r="B541" s="83"/>
      <c r="C541" s="5"/>
      <c r="G541" s="5"/>
      <c r="H541" s="5"/>
      <c r="I541" s="5"/>
      <c r="M541" s="5"/>
      <c r="N541" s="5"/>
    </row>
    <row r="542" spans="1:14" s="3" customFormat="1" ht="12.75">
      <c r="A542" s="25"/>
      <c r="B542" s="83"/>
      <c r="C542" s="5"/>
      <c r="G542" s="5"/>
      <c r="H542" s="5"/>
      <c r="I542" s="5"/>
      <c r="M542" s="5"/>
      <c r="N542" s="5"/>
    </row>
    <row r="543" spans="1:14" s="3" customFormat="1" ht="12.75">
      <c r="A543" s="25"/>
      <c r="B543" s="83"/>
      <c r="C543" s="5"/>
      <c r="G543" s="5"/>
      <c r="H543" s="5"/>
      <c r="I543" s="5"/>
      <c r="M543" s="5"/>
      <c r="N543" s="5"/>
    </row>
    <row r="544" spans="1:14" s="3" customFormat="1" ht="12.75">
      <c r="A544" s="25"/>
      <c r="B544" s="83"/>
      <c r="C544" s="5"/>
      <c r="G544" s="5"/>
      <c r="H544" s="5"/>
      <c r="I544" s="5"/>
      <c r="M544" s="5"/>
      <c r="N544" s="5"/>
    </row>
    <row r="545" spans="1:14" s="3" customFormat="1" ht="12.75">
      <c r="A545" s="25"/>
      <c r="B545" s="83"/>
      <c r="C545" s="5"/>
      <c r="G545" s="5"/>
      <c r="H545" s="5"/>
      <c r="I545" s="5"/>
      <c r="M545" s="5"/>
      <c r="N545" s="5"/>
    </row>
    <row r="546" spans="1:14" s="3" customFormat="1" ht="12.75">
      <c r="A546" s="25"/>
      <c r="B546" s="83"/>
      <c r="C546" s="5"/>
      <c r="G546" s="5"/>
      <c r="H546" s="5"/>
      <c r="I546" s="5"/>
      <c r="M546" s="5"/>
      <c r="N546" s="5"/>
    </row>
    <row r="547" spans="1:14" s="3" customFormat="1" ht="12.75">
      <c r="A547" s="25"/>
      <c r="B547" s="83"/>
      <c r="C547" s="5"/>
      <c r="G547" s="5"/>
      <c r="H547" s="5"/>
      <c r="I547" s="5"/>
      <c r="M547" s="5"/>
      <c r="N547" s="5"/>
    </row>
    <row r="548" spans="1:14" s="3" customFormat="1" ht="12.75">
      <c r="A548" s="25"/>
      <c r="B548" s="83"/>
      <c r="C548" s="5"/>
      <c r="G548" s="5"/>
      <c r="H548" s="5"/>
      <c r="I548" s="5"/>
      <c r="M548" s="5"/>
      <c r="N548" s="5"/>
    </row>
    <row r="549" spans="1:14" s="3" customFormat="1" ht="12.75">
      <c r="A549" s="25"/>
      <c r="B549" s="83"/>
      <c r="C549" s="5"/>
      <c r="G549" s="5"/>
      <c r="H549" s="5"/>
      <c r="I549" s="5"/>
      <c r="M549" s="5"/>
      <c r="N549" s="5"/>
    </row>
    <row r="550" spans="1:14" s="3" customFormat="1" ht="12.75">
      <c r="A550" s="25"/>
      <c r="B550" s="83"/>
      <c r="C550" s="5"/>
      <c r="G550" s="5"/>
      <c r="H550" s="5"/>
      <c r="I550" s="5"/>
      <c r="M550" s="5"/>
      <c r="N550" s="5"/>
    </row>
    <row r="551" spans="1:14" s="3" customFormat="1" ht="12.75">
      <c r="A551" s="25"/>
      <c r="B551" s="83"/>
      <c r="C551" s="5"/>
      <c r="G551" s="5"/>
      <c r="H551" s="5"/>
      <c r="I551" s="5"/>
      <c r="M551" s="5"/>
      <c r="N551" s="5"/>
    </row>
    <row r="552" spans="1:14" s="3" customFormat="1" ht="12.75">
      <c r="A552" s="25"/>
      <c r="B552" s="83"/>
      <c r="C552" s="5"/>
      <c r="G552" s="5"/>
      <c r="H552" s="5"/>
      <c r="I552" s="5"/>
      <c r="M552" s="5"/>
      <c r="N552" s="5"/>
    </row>
    <row r="553" spans="1:14" s="3" customFormat="1" ht="12.75">
      <c r="A553" s="25"/>
      <c r="B553" s="83"/>
      <c r="C553" s="5"/>
      <c r="G553" s="5"/>
      <c r="H553" s="5"/>
      <c r="I553" s="5"/>
      <c r="M553" s="5"/>
      <c r="N553" s="5"/>
    </row>
    <row r="554" spans="1:14" s="3" customFormat="1" ht="12.75">
      <c r="A554" s="25"/>
      <c r="B554" s="83"/>
      <c r="C554" s="5"/>
      <c r="G554" s="5"/>
      <c r="H554" s="5"/>
      <c r="I554" s="5"/>
      <c r="M554" s="5"/>
      <c r="N554" s="5"/>
    </row>
    <row r="555" spans="1:14" s="3" customFormat="1" ht="12.75">
      <c r="A555" s="25"/>
      <c r="B555" s="83"/>
      <c r="C555" s="5"/>
      <c r="G555" s="5"/>
      <c r="H555" s="5"/>
      <c r="I555" s="5"/>
      <c r="M555" s="5"/>
      <c r="N555" s="5"/>
    </row>
    <row r="556" spans="1:14" s="3" customFormat="1" ht="12.75">
      <c r="A556" s="25"/>
      <c r="B556" s="83"/>
      <c r="C556" s="5"/>
      <c r="G556" s="5"/>
      <c r="H556" s="5"/>
      <c r="I556" s="5"/>
      <c r="M556" s="5"/>
      <c r="N556" s="5"/>
    </row>
    <row r="557" spans="1:14" s="3" customFormat="1" ht="12.75">
      <c r="A557" s="25"/>
      <c r="B557" s="83"/>
      <c r="C557" s="5"/>
      <c r="G557" s="5"/>
      <c r="H557" s="5"/>
      <c r="I557" s="5"/>
      <c r="M557" s="5"/>
      <c r="N557" s="5"/>
    </row>
    <row r="558" spans="1:14" s="3" customFormat="1" ht="12.75">
      <c r="A558" s="25"/>
      <c r="B558" s="83"/>
      <c r="C558" s="5"/>
      <c r="G558" s="5"/>
      <c r="H558" s="5"/>
      <c r="I558" s="5"/>
      <c r="M558" s="5"/>
      <c r="N558" s="5"/>
    </row>
    <row r="559" spans="1:14" s="3" customFormat="1" ht="12.75">
      <c r="A559" s="25"/>
      <c r="B559" s="83"/>
      <c r="C559" s="5"/>
      <c r="G559" s="5"/>
      <c r="H559" s="5"/>
      <c r="I559" s="5"/>
      <c r="M559" s="5"/>
      <c r="N559" s="5"/>
    </row>
    <row r="560" spans="1:14" s="3" customFormat="1" ht="12.75">
      <c r="A560" s="25"/>
      <c r="B560" s="83"/>
      <c r="C560" s="5"/>
      <c r="G560" s="5"/>
      <c r="H560" s="5"/>
      <c r="I560" s="5"/>
      <c r="M560" s="5"/>
      <c r="N560" s="5"/>
    </row>
    <row r="561" spans="1:14" s="3" customFormat="1" ht="12.75">
      <c r="A561" s="25"/>
      <c r="B561" s="83"/>
      <c r="C561" s="5"/>
      <c r="G561" s="5"/>
      <c r="H561" s="5"/>
      <c r="I561" s="5"/>
      <c r="M561" s="5"/>
      <c r="N561" s="5"/>
    </row>
    <row r="562" spans="1:14" s="3" customFormat="1" ht="12.75">
      <c r="A562" s="25"/>
      <c r="B562" s="83"/>
      <c r="C562" s="5"/>
      <c r="G562" s="5"/>
      <c r="H562" s="5"/>
      <c r="I562" s="5"/>
      <c r="M562" s="5"/>
      <c r="N562" s="5"/>
    </row>
    <row r="563" spans="1:14" s="3" customFormat="1" ht="12.75">
      <c r="A563" s="25"/>
      <c r="B563" s="83"/>
      <c r="C563" s="5"/>
      <c r="G563" s="5"/>
      <c r="H563" s="5"/>
      <c r="I563" s="5"/>
      <c r="M563" s="5"/>
      <c r="N563" s="5"/>
    </row>
    <row r="564" spans="1:14" s="3" customFormat="1" ht="12.75">
      <c r="A564" s="25"/>
      <c r="B564" s="83"/>
      <c r="C564" s="5"/>
      <c r="G564" s="5"/>
      <c r="H564" s="5"/>
      <c r="I564" s="5"/>
      <c r="M564" s="5"/>
      <c r="N564" s="5"/>
    </row>
    <row r="565" spans="1:14" s="3" customFormat="1" ht="12.75">
      <c r="A565" s="25"/>
      <c r="B565" s="83"/>
      <c r="C565" s="5"/>
      <c r="G565" s="5"/>
      <c r="H565" s="5"/>
      <c r="I565" s="5"/>
      <c r="M565" s="5"/>
      <c r="N565" s="5"/>
    </row>
    <row r="566" spans="1:14" s="3" customFormat="1" ht="12.75">
      <c r="A566" s="25"/>
      <c r="B566" s="83"/>
      <c r="C566" s="5"/>
      <c r="G566" s="5"/>
      <c r="H566" s="5"/>
      <c r="I566" s="5"/>
      <c r="M566" s="5"/>
      <c r="N566" s="5"/>
    </row>
    <row r="567" spans="1:14" s="3" customFormat="1" ht="12.75">
      <c r="A567" s="25"/>
      <c r="B567" s="83"/>
      <c r="C567" s="5"/>
      <c r="G567" s="5"/>
      <c r="H567" s="5"/>
      <c r="I567" s="5"/>
      <c r="M567" s="5"/>
      <c r="N567" s="5"/>
    </row>
    <row r="568" spans="1:14" s="3" customFormat="1" ht="12.75">
      <c r="A568" s="25"/>
      <c r="B568" s="83"/>
      <c r="C568" s="5"/>
      <c r="G568" s="5"/>
      <c r="H568" s="5"/>
      <c r="I568" s="5"/>
      <c r="M568" s="5"/>
      <c r="N568" s="5"/>
    </row>
    <row r="569" spans="1:14" s="3" customFormat="1" ht="12.75">
      <c r="A569" s="25"/>
      <c r="B569" s="83"/>
      <c r="C569" s="5"/>
      <c r="G569" s="5"/>
      <c r="H569" s="5"/>
      <c r="I569" s="5"/>
      <c r="M569" s="5"/>
      <c r="N569" s="5"/>
    </row>
    <row r="570" spans="1:14" s="3" customFormat="1" ht="12.75">
      <c r="A570" s="25"/>
      <c r="B570" s="83"/>
      <c r="C570" s="5"/>
      <c r="G570" s="5"/>
      <c r="H570" s="5"/>
      <c r="I570" s="5"/>
      <c r="M570" s="5"/>
      <c r="N570" s="5"/>
    </row>
    <row r="571" spans="1:14" s="3" customFormat="1" ht="12.75">
      <c r="A571" s="25"/>
      <c r="B571" s="83"/>
      <c r="C571" s="5"/>
      <c r="G571" s="5"/>
      <c r="H571" s="5"/>
      <c r="I571" s="5"/>
      <c r="M571" s="5"/>
      <c r="N571" s="5"/>
    </row>
    <row r="572" spans="1:14" s="3" customFormat="1" ht="12.75">
      <c r="A572" s="25"/>
      <c r="B572" s="83"/>
      <c r="C572" s="5"/>
      <c r="G572" s="5"/>
      <c r="H572" s="5"/>
      <c r="I572" s="5"/>
      <c r="M572" s="5"/>
      <c r="N572" s="5"/>
    </row>
    <row r="573" spans="1:14" s="3" customFormat="1" ht="12.75">
      <c r="A573" s="25"/>
      <c r="B573" s="83"/>
      <c r="C573" s="5"/>
      <c r="G573" s="5"/>
      <c r="H573" s="5"/>
      <c r="I573" s="5"/>
      <c r="M573" s="5"/>
      <c r="N573" s="5"/>
    </row>
    <row r="574" spans="1:14" s="3" customFormat="1" ht="12.75">
      <c r="A574" s="25"/>
      <c r="B574" s="83"/>
      <c r="C574" s="5"/>
      <c r="G574" s="5"/>
      <c r="H574" s="5"/>
      <c r="I574" s="5"/>
      <c r="M574" s="5"/>
      <c r="N574" s="5"/>
    </row>
    <row r="575" spans="1:14" s="3" customFormat="1" ht="12.75">
      <c r="A575" s="25"/>
      <c r="B575" s="83"/>
      <c r="C575" s="5"/>
      <c r="G575" s="5"/>
      <c r="H575" s="5"/>
      <c r="I575" s="5"/>
      <c r="M575" s="5"/>
      <c r="N575" s="5"/>
    </row>
    <row r="576" spans="1:14" s="3" customFormat="1" ht="12.75">
      <c r="A576" s="25"/>
      <c r="B576" s="83"/>
      <c r="C576" s="5"/>
      <c r="G576" s="5"/>
      <c r="H576" s="5"/>
      <c r="I576" s="5"/>
      <c r="M576" s="5"/>
      <c r="N576" s="5"/>
    </row>
    <row r="577" spans="1:14" s="3" customFormat="1" ht="12.75">
      <c r="A577" s="25"/>
      <c r="B577" s="83"/>
      <c r="C577" s="5"/>
      <c r="G577" s="5"/>
      <c r="H577" s="5"/>
      <c r="I577" s="5"/>
      <c r="M577" s="5"/>
      <c r="N577" s="5"/>
    </row>
    <row r="578" spans="1:14" s="3" customFormat="1" ht="12.75">
      <c r="A578" s="25"/>
      <c r="B578" s="83"/>
      <c r="C578" s="5"/>
      <c r="G578" s="5"/>
      <c r="H578" s="5"/>
      <c r="I578" s="5"/>
      <c r="M578" s="5"/>
      <c r="N578" s="5"/>
    </row>
    <row r="579" spans="1:14" s="3" customFormat="1" ht="12.75">
      <c r="A579" s="25"/>
      <c r="B579" s="83"/>
      <c r="C579" s="5"/>
      <c r="G579" s="5"/>
      <c r="H579" s="5"/>
      <c r="I579" s="5"/>
      <c r="M579" s="5"/>
      <c r="N579" s="5"/>
    </row>
    <row r="580" spans="1:14" s="3" customFormat="1" ht="12.75">
      <c r="A580" s="25"/>
      <c r="B580" s="83"/>
      <c r="C580" s="5"/>
      <c r="G580" s="5"/>
      <c r="H580" s="5"/>
      <c r="I580" s="5"/>
      <c r="M580" s="5"/>
      <c r="N580" s="5"/>
    </row>
    <row r="581" spans="1:14" s="3" customFormat="1" ht="12.75">
      <c r="A581" s="25"/>
      <c r="B581" s="83"/>
      <c r="C581" s="5"/>
      <c r="G581" s="5"/>
      <c r="H581" s="5"/>
      <c r="I581" s="5"/>
      <c r="M581" s="5"/>
      <c r="N581" s="5"/>
    </row>
    <row r="582" spans="1:14" s="3" customFormat="1" ht="12.75">
      <c r="A582" s="25"/>
      <c r="B582" s="83"/>
      <c r="C582" s="5"/>
      <c r="G582" s="5"/>
      <c r="H582" s="5"/>
      <c r="I582" s="5"/>
      <c r="M582" s="5"/>
      <c r="N582" s="5"/>
    </row>
    <row r="583" spans="1:14" s="3" customFormat="1" ht="12.75">
      <c r="A583" s="25"/>
      <c r="B583" s="83"/>
      <c r="C583" s="5"/>
      <c r="G583" s="5"/>
      <c r="H583" s="5"/>
      <c r="I583" s="5"/>
      <c r="M583" s="5"/>
      <c r="N583" s="5"/>
    </row>
    <row r="584" spans="1:14" s="3" customFormat="1" ht="12.75">
      <c r="A584" s="25"/>
      <c r="B584" s="83"/>
      <c r="C584" s="5"/>
      <c r="G584" s="5"/>
      <c r="H584" s="5"/>
      <c r="I584" s="5"/>
      <c r="M584" s="5"/>
      <c r="N584" s="5"/>
    </row>
    <row r="585" spans="1:14" s="3" customFormat="1" ht="12.75">
      <c r="A585" s="25"/>
      <c r="B585" s="83"/>
      <c r="C585" s="5"/>
      <c r="G585" s="5"/>
      <c r="H585" s="5"/>
      <c r="I585" s="5"/>
      <c r="M585" s="5"/>
      <c r="N585" s="5"/>
    </row>
    <row r="586" spans="1:14" s="3" customFormat="1" ht="12.75">
      <c r="A586" s="25"/>
      <c r="B586" s="83"/>
      <c r="C586" s="5"/>
      <c r="G586" s="5"/>
      <c r="H586" s="5"/>
      <c r="I586" s="5"/>
      <c r="M586" s="5"/>
      <c r="N586" s="5"/>
    </row>
    <row r="587" spans="1:14" s="3" customFormat="1" ht="12.75">
      <c r="A587" s="25"/>
      <c r="B587" s="83"/>
      <c r="C587" s="5"/>
      <c r="G587" s="5"/>
      <c r="H587" s="5"/>
      <c r="I587" s="5"/>
      <c r="M587" s="5"/>
      <c r="N587" s="5"/>
    </row>
    <row r="588" spans="1:14" s="3" customFormat="1" ht="12.75">
      <c r="A588" s="25"/>
      <c r="B588" s="83"/>
      <c r="C588" s="5"/>
      <c r="G588" s="5"/>
      <c r="H588" s="5"/>
      <c r="I588" s="5"/>
      <c r="M588" s="5"/>
      <c r="N588" s="5"/>
    </row>
    <row r="589" spans="1:14" s="3" customFormat="1" ht="12.75">
      <c r="A589" s="25"/>
      <c r="B589" s="83"/>
      <c r="C589" s="5"/>
      <c r="G589" s="5"/>
      <c r="H589" s="5"/>
      <c r="I589" s="5"/>
      <c r="M589" s="5"/>
      <c r="N589" s="5"/>
    </row>
    <row r="590" spans="1:14" s="3" customFormat="1" ht="12.75">
      <c r="A590" s="25"/>
      <c r="B590" s="83"/>
      <c r="C590" s="5"/>
      <c r="G590" s="5"/>
      <c r="H590" s="5"/>
      <c r="I590" s="5"/>
      <c r="M590" s="5"/>
      <c r="N590" s="5"/>
    </row>
    <row r="591" spans="1:14" s="3" customFormat="1" ht="12.75">
      <c r="A591" s="25"/>
      <c r="B591" s="83"/>
      <c r="C591" s="5"/>
      <c r="G591" s="5"/>
      <c r="H591" s="5"/>
      <c r="I591" s="5"/>
      <c r="M591" s="5"/>
      <c r="N591" s="5"/>
    </row>
    <row r="592" spans="1:14" s="3" customFormat="1" ht="12.75">
      <c r="A592" s="25"/>
      <c r="B592" s="83"/>
      <c r="C592" s="5"/>
      <c r="G592" s="5"/>
      <c r="H592" s="5"/>
      <c r="I592" s="5"/>
      <c r="M592" s="5"/>
      <c r="N592" s="5"/>
    </row>
    <row r="593" spans="1:14" s="3" customFormat="1" ht="12.75">
      <c r="A593" s="25"/>
      <c r="B593" s="83"/>
      <c r="C593" s="5"/>
      <c r="G593" s="5"/>
      <c r="H593" s="5"/>
      <c r="I593" s="5"/>
      <c r="M593" s="5"/>
      <c r="N593" s="5"/>
    </row>
    <row r="594" spans="1:14" s="3" customFormat="1" ht="12.75">
      <c r="A594" s="25"/>
      <c r="B594" s="83"/>
      <c r="C594" s="5"/>
      <c r="G594" s="5"/>
      <c r="H594" s="5"/>
      <c r="I594" s="5"/>
      <c r="M594" s="5"/>
      <c r="N594" s="5"/>
    </row>
    <row r="595" spans="1:14" s="3" customFormat="1" ht="12.75">
      <c r="A595" s="25"/>
      <c r="B595" s="83"/>
      <c r="C595" s="5"/>
      <c r="G595" s="5"/>
      <c r="H595" s="5"/>
      <c r="I595" s="5"/>
      <c r="M595" s="5"/>
      <c r="N595" s="5"/>
    </row>
    <row r="596" spans="1:14" s="3" customFormat="1" ht="12.75">
      <c r="A596" s="25"/>
      <c r="B596" s="83"/>
      <c r="C596" s="5"/>
      <c r="G596" s="5"/>
      <c r="H596" s="5"/>
      <c r="I596" s="5"/>
      <c r="M596" s="5"/>
      <c r="N596" s="5"/>
    </row>
    <row r="597" spans="1:14" s="3" customFormat="1" ht="12.75">
      <c r="A597" s="25"/>
      <c r="B597" s="83"/>
      <c r="C597" s="5"/>
      <c r="G597" s="5"/>
      <c r="H597" s="5"/>
      <c r="I597" s="5"/>
      <c r="M597" s="5"/>
      <c r="N597" s="5"/>
    </row>
  </sheetData>
  <sheetProtection/>
  <mergeCells count="11">
    <mergeCell ref="A2:P2"/>
    <mergeCell ref="A5:P5"/>
    <mergeCell ref="A6:P6"/>
    <mergeCell ref="A7:B7"/>
    <mergeCell ref="A12:A13"/>
    <mergeCell ref="H12:H13"/>
    <mergeCell ref="C12:E12"/>
    <mergeCell ref="B12:B13"/>
    <mergeCell ref="B8:L8"/>
    <mergeCell ref="B9:M9"/>
    <mergeCell ref="I12:N12"/>
  </mergeCells>
  <printOptions horizontalCentered="1"/>
  <pageMargins left="0.7480314960629921" right="0.3937007874015748" top="0.8267716535433072" bottom="0.4330708661417323" header="0.9055118110236221" footer="0.1968503937007874"/>
  <pageSetup firstPageNumber="1" useFirstPageNumber="1" fitToHeight="5" horizontalDpi="600" verticalDpi="600" orientation="landscape" paperSize="9" scale="74" r:id="rId2"/>
  <headerFooter alignWithMargins="0">
    <oddFooter>&amp;L&amp;"Times New Roman,Regular"&amp;F; Latvijas Republikas 2010.gada pārskats par valsts budžeta izpildi un par pašvaldību budžetiem; Papildinformācija; Informācija mājas lapai&amp;R&amp;"Times,Regular"&amp;P</oddFooter>
  </headerFooter>
  <rowBreaks count="1" manualBreakCount="1">
    <brk id="120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81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9.8515625" style="0" customWidth="1"/>
    <col min="2" max="2" width="11.421875" style="0" customWidth="1"/>
    <col min="3" max="3" width="12.421875" style="0" customWidth="1"/>
    <col min="5" max="5" width="9.28125" style="0" customWidth="1"/>
    <col min="6" max="6" width="12.28125" style="0" customWidth="1"/>
    <col min="7" max="7" width="10.57421875" style="0" customWidth="1"/>
    <col min="8" max="8" width="13.00390625" style="0" customWidth="1"/>
    <col min="9" max="9" width="14.140625" style="0" customWidth="1"/>
    <col min="10" max="10" width="12.28125" style="0" customWidth="1"/>
    <col min="11" max="11" width="11.57421875" style="0" customWidth="1"/>
    <col min="12" max="12" width="9.28125" style="0" customWidth="1"/>
    <col min="13" max="13" width="13.8515625" style="0" customWidth="1"/>
    <col min="15" max="15" width="10.140625" style="0" bestFit="1" customWidth="1"/>
  </cols>
  <sheetData>
    <row r="3" spans="2:13" ht="12.75">
      <c r="B3" s="238" t="s">
        <v>2</v>
      </c>
      <c r="C3" s="238"/>
      <c r="D3" s="238" t="s">
        <v>364</v>
      </c>
      <c r="E3" s="238"/>
      <c r="F3" s="238" t="s">
        <v>253</v>
      </c>
      <c r="G3" s="238"/>
      <c r="H3" s="239" t="s">
        <v>367</v>
      </c>
      <c r="I3" s="239"/>
      <c r="J3" s="241" t="s">
        <v>2</v>
      </c>
      <c r="K3" s="242"/>
      <c r="L3" s="238" t="s">
        <v>253</v>
      </c>
      <c r="M3" s="238"/>
    </row>
    <row r="4" spans="1:13" ht="15.75" customHeight="1">
      <c r="A4" s="244" t="s">
        <v>332</v>
      </c>
      <c r="B4" s="237" t="s">
        <v>333</v>
      </c>
      <c r="C4" s="237"/>
      <c r="D4" s="237" t="s">
        <v>333</v>
      </c>
      <c r="E4" s="237"/>
      <c r="F4" s="237" t="s">
        <v>333</v>
      </c>
      <c r="G4" s="237"/>
      <c r="H4" s="240" t="s">
        <v>333</v>
      </c>
      <c r="I4" s="240"/>
      <c r="J4" s="237" t="s">
        <v>333</v>
      </c>
      <c r="K4" s="237"/>
      <c r="L4" s="237" t="s">
        <v>333</v>
      </c>
      <c r="M4" s="237"/>
    </row>
    <row r="5" spans="1:13" ht="15.75">
      <c r="A5" s="244"/>
      <c r="B5" s="134" t="s">
        <v>335</v>
      </c>
      <c r="C5" s="134" t="s">
        <v>336</v>
      </c>
      <c r="D5" s="134" t="s">
        <v>335</v>
      </c>
      <c r="E5" s="134" t="s">
        <v>336</v>
      </c>
      <c r="F5" s="134" t="s">
        <v>335</v>
      </c>
      <c r="G5" s="134" t="s">
        <v>336</v>
      </c>
      <c r="H5" s="147" t="s">
        <v>335</v>
      </c>
      <c r="I5" s="147" t="s">
        <v>336</v>
      </c>
      <c r="J5" s="134" t="s">
        <v>335</v>
      </c>
      <c r="K5" s="134" t="s">
        <v>336</v>
      </c>
      <c r="L5" s="134" t="s">
        <v>335</v>
      </c>
      <c r="M5" s="134" t="s">
        <v>336</v>
      </c>
    </row>
    <row r="6" spans="1:11" ht="12.75">
      <c r="A6" s="136">
        <v>7210</v>
      </c>
      <c r="B6" s="124">
        <v>8829120</v>
      </c>
      <c r="C6" s="124">
        <v>16873977</v>
      </c>
      <c r="D6" s="133">
        <v>1050</v>
      </c>
      <c r="E6" s="133">
        <v>2823</v>
      </c>
      <c r="F6" s="133">
        <v>0</v>
      </c>
      <c r="G6" s="133">
        <v>2830</v>
      </c>
      <c r="H6" s="148">
        <f>B6+D6+F6</f>
        <v>8830170</v>
      </c>
      <c r="I6" s="148">
        <f>C6+E6+G6</f>
        <v>16879630</v>
      </c>
      <c r="J6" s="85"/>
      <c r="K6" s="160"/>
    </row>
    <row r="7" spans="1:11" ht="12.75">
      <c r="A7" s="136">
        <v>7230</v>
      </c>
      <c r="B7" s="124">
        <v>13241</v>
      </c>
      <c r="C7" s="124">
        <v>12559</v>
      </c>
      <c r="D7" s="139"/>
      <c r="E7" s="139"/>
      <c r="F7" s="139"/>
      <c r="G7" s="139"/>
      <c r="H7" s="148">
        <f>B7+D7+F7</f>
        <v>13241</v>
      </c>
      <c r="I7" s="148">
        <f>C7+E7+G7</f>
        <v>12559</v>
      </c>
      <c r="K7" s="85"/>
    </row>
    <row r="8" spans="1:13" ht="12.75">
      <c r="A8" s="136" t="s">
        <v>366</v>
      </c>
      <c r="B8" s="126">
        <f aca="true" t="shared" si="0" ref="B8:H8">SUM(B6:B7)</f>
        <v>8842361</v>
      </c>
      <c r="C8" s="126">
        <f t="shared" si="0"/>
        <v>16886536</v>
      </c>
      <c r="D8" s="126">
        <f t="shared" si="0"/>
        <v>1050</v>
      </c>
      <c r="E8" s="126">
        <f t="shared" si="0"/>
        <v>2823</v>
      </c>
      <c r="F8" s="126">
        <f t="shared" si="0"/>
        <v>0</v>
      </c>
      <c r="G8" s="126">
        <f t="shared" si="0"/>
        <v>2830</v>
      </c>
      <c r="H8" s="149">
        <f t="shared" si="0"/>
        <v>8843411</v>
      </c>
      <c r="I8" s="149">
        <f>SUM(I6:I7)</f>
        <v>16892189</v>
      </c>
      <c r="J8" s="85"/>
      <c r="K8" s="159">
        <f>(C20+C19+C17+C9)-(C9+C10)</f>
        <v>13057859</v>
      </c>
      <c r="M8" s="159">
        <f>G21</f>
        <v>1412</v>
      </c>
    </row>
    <row r="9" spans="1:11" ht="12.75">
      <c r="A9" s="136">
        <v>7260</v>
      </c>
      <c r="B9" s="124">
        <v>9628036</v>
      </c>
      <c r="C9" s="124">
        <v>57706899</v>
      </c>
      <c r="D9" s="139"/>
      <c r="E9" s="139"/>
      <c r="F9" s="139"/>
      <c r="G9" s="139"/>
      <c r="H9" s="148">
        <f aca="true" t="shared" si="1" ref="H9:I11">B9+D9+F9</f>
        <v>9628036</v>
      </c>
      <c r="I9" s="148">
        <f t="shared" si="1"/>
        <v>57706899</v>
      </c>
      <c r="J9" s="85"/>
      <c r="K9" s="85"/>
    </row>
    <row r="10" spans="1:11" ht="12.75">
      <c r="A10" s="136">
        <v>4340</v>
      </c>
      <c r="B10" s="124">
        <v>277350</v>
      </c>
      <c r="C10" s="124">
        <v>566204</v>
      </c>
      <c r="D10" s="139"/>
      <c r="E10" s="139"/>
      <c r="F10" s="139"/>
      <c r="G10" s="139"/>
      <c r="H10" s="148">
        <f t="shared" si="1"/>
        <v>277350</v>
      </c>
      <c r="I10" s="148">
        <f t="shared" si="1"/>
        <v>566204</v>
      </c>
      <c r="K10" s="85"/>
    </row>
    <row r="11" spans="1:12" ht="12.75">
      <c r="A11" s="136">
        <v>9300</v>
      </c>
      <c r="B11" s="124">
        <v>0</v>
      </c>
      <c r="C11" s="124">
        <v>0</v>
      </c>
      <c r="D11" s="133">
        <f>15074-15074</f>
        <v>0</v>
      </c>
      <c r="E11" s="133">
        <v>0</v>
      </c>
      <c r="F11" s="139"/>
      <c r="G11" s="139"/>
      <c r="H11" s="148">
        <f t="shared" si="1"/>
        <v>0</v>
      </c>
      <c r="I11" s="148">
        <f t="shared" si="1"/>
        <v>0</v>
      </c>
      <c r="J11" s="85"/>
      <c r="K11" s="85"/>
      <c r="L11" s="85"/>
    </row>
    <row r="12" spans="1:15" ht="21.75" customHeight="1">
      <c r="A12" s="136" t="s">
        <v>343</v>
      </c>
      <c r="B12" s="135">
        <f aca="true" t="shared" si="2" ref="B12:I12">SUM(B8:B11)</f>
        <v>18747747</v>
      </c>
      <c r="C12" s="135">
        <f t="shared" si="2"/>
        <v>75159639</v>
      </c>
      <c r="D12" s="135">
        <f t="shared" si="2"/>
        <v>1050</v>
      </c>
      <c r="E12" s="135">
        <f t="shared" si="2"/>
        <v>2823</v>
      </c>
      <c r="F12" s="135">
        <f t="shared" si="2"/>
        <v>0</v>
      </c>
      <c r="G12" s="135">
        <f t="shared" si="2"/>
        <v>2830</v>
      </c>
      <c r="H12" s="152">
        <f t="shared" si="2"/>
        <v>18748797</v>
      </c>
      <c r="I12" s="152">
        <f t="shared" si="2"/>
        <v>75165292</v>
      </c>
      <c r="O12" s="85">
        <f>K8+E8+M8+I9+I10</f>
        <v>71335197</v>
      </c>
    </row>
    <row r="13" spans="2:7" ht="12.75">
      <c r="B13" s="154"/>
      <c r="C13" s="154"/>
      <c r="D13" s="154"/>
      <c r="E13" s="154"/>
      <c r="F13" s="154"/>
      <c r="G13" s="154"/>
    </row>
    <row r="14" spans="2:13" ht="12.75">
      <c r="B14" s="241" t="s">
        <v>2</v>
      </c>
      <c r="C14" s="242"/>
      <c r="D14" s="238" t="s">
        <v>364</v>
      </c>
      <c r="E14" s="238"/>
      <c r="F14" s="238" t="s">
        <v>253</v>
      </c>
      <c r="G14" s="238"/>
      <c r="H14" s="239" t="s">
        <v>367</v>
      </c>
      <c r="I14" s="239"/>
      <c r="J14" s="241" t="s">
        <v>2</v>
      </c>
      <c r="K14" s="242"/>
      <c r="L14" s="238" t="s">
        <v>364</v>
      </c>
      <c r="M14" s="238"/>
    </row>
    <row r="15" spans="1:13" ht="15.75" customHeight="1">
      <c r="A15" s="244" t="s">
        <v>334</v>
      </c>
      <c r="B15" s="237" t="s">
        <v>333</v>
      </c>
      <c r="C15" s="237"/>
      <c r="D15" s="237" t="s">
        <v>333</v>
      </c>
      <c r="E15" s="237"/>
      <c r="F15" s="237" t="s">
        <v>333</v>
      </c>
      <c r="G15" s="237"/>
      <c r="H15" s="240" t="s">
        <v>333</v>
      </c>
      <c r="I15" s="240"/>
      <c r="J15" s="237" t="s">
        <v>333</v>
      </c>
      <c r="K15" s="237"/>
      <c r="L15" s="237" t="s">
        <v>333</v>
      </c>
      <c r="M15" s="237"/>
    </row>
    <row r="16" spans="1:13" ht="15.75" customHeight="1">
      <c r="A16" s="244"/>
      <c r="B16" s="134" t="s">
        <v>335</v>
      </c>
      <c r="C16" s="134" t="s">
        <v>336</v>
      </c>
      <c r="D16" s="134" t="s">
        <v>335</v>
      </c>
      <c r="E16" s="134" t="s">
        <v>336</v>
      </c>
      <c r="F16" s="134" t="s">
        <v>335</v>
      </c>
      <c r="G16" s="134" t="s">
        <v>336</v>
      </c>
      <c r="H16" s="147" t="s">
        <v>335</v>
      </c>
      <c r="I16" s="147" t="s">
        <v>336</v>
      </c>
      <c r="J16" s="134" t="s">
        <v>335</v>
      </c>
      <c r="K16" s="134" t="s">
        <v>336</v>
      </c>
      <c r="L16" s="134" t="s">
        <v>335</v>
      </c>
      <c r="M16" s="134" t="s">
        <v>336</v>
      </c>
    </row>
    <row r="17" spans="1:13" ht="12.75">
      <c r="A17" s="138" t="s">
        <v>155</v>
      </c>
      <c r="B17" s="124">
        <v>14861876</v>
      </c>
      <c r="C17" s="124">
        <v>13601918</v>
      </c>
      <c r="D17" s="133">
        <v>17449</v>
      </c>
      <c r="E17" s="133">
        <v>16231</v>
      </c>
      <c r="F17" s="133">
        <v>0</v>
      </c>
      <c r="G17" s="133">
        <v>1412</v>
      </c>
      <c r="H17" s="148">
        <f aca="true" t="shared" si="3" ref="H17:I20">B17+D17+F17</f>
        <v>14879325</v>
      </c>
      <c r="I17" s="148">
        <f t="shared" si="3"/>
        <v>13619561</v>
      </c>
      <c r="J17" s="159">
        <f>B12-(B20+B19+B9)</f>
        <v>9097366</v>
      </c>
      <c r="K17" s="85"/>
      <c r="L17" s="159">
        <f>D12</f>
        <v>1050</v>
      </c>
      <c r="M17" s="159">
        <f>E12</f>
        <v>2823</v>
      </c>
    </row>
    <row r="18" spans="1:11" ht="12.75">
      <c r="A18" s="138" t="s">
        <v>337</v>
      </c>
      <c r="B18" s="124">
        <v>53646774</v>
      </c>
      <c r="C18" s="124">
        <v>64766053</v>
      </c>
      <c r="D18" s="139">
        <v>0</v>
      </c>
      <c r="E18" s="139">
        <v>0</v>
      </c>
      <c r="F18" s="139">
        <v>0</v>
      </c>
      <c r="G18" s="139">
        <v>0</v>
      </c>
      <c r="H18" s="148">
        <f t="shared" si="3"/>
        <v>53646774</v>
      </c>
      <c r="I18" s="148">
        <f t="shared" si="3"/>
        <v>64766053</v>
      </c>
      <c r="K18" s="85"/>
    </row>
    <row r="19" spans="1:11" ht="12.75">
      <c r="A19" s="138" t="s">
        <v>157</v>
      </c>
      <c r="B19" s="124">
        <v>21000</v>
      </c>
      <c r="C19" s="124">
        <v>21000</v>
      </c>
      <c r="D19" s="133">
        <v>185938</v>
      </c>
      <c r="E19" s="133">
        <v>0</v>
      </c>
      <c r="F19" s="139">
        <v>0</v>
      </c>
      <c r="G19" s="139">
        <v>0</v>
      </c>
      <c r="H19" s="148">
        <f t="shared" si="3"/>
        <v>206938</v>
      </c>
      <c r="I19" s="148">
        <f t="shared" si="3"/>
        <v>21000</v>
      </c>
      <c r="J19" s="85"/>
      <c r="K19" s="85"/>
    </row>
    <row r="20" spans="1:15" ht="12.75">
      <c r="A20" s="138" t="s">
        <v>338</v>
      </c>
      <c r="B20" s="124">
        <v>1345</v>
      </c>
      <c r="C20" s="124">
        <v>1145</v>
      </c>
      <c r="D20" s="139">
        <v>0</v>
      </c>
      <c r="E20" s="139">
        <v>0</v>
      </c>
      <c r="F20" s="139">
        <v>0</v>
      </c>
      <c r="G20" s="139">
        <v>0</v>
      </c>
      <c r="H20" s="148">
        <f t="shared" si="3"/>
        <v>1345</v>
      </c>
      <c r="I20" s="148">
        <f t="shared" si="3"/>
        <v>1145</v>
      </c>
      <c r="K20" s="85"/>
      <c r="L20" s="85"/>
      <c r="O20" s="85"/>
    </row>
    <row r="21" spans="1:15" ht="14.25">
      <c r="A21" s="138" t="s">
        <v>343</v>
      </c>
      <c r="B21" s="135">
        <f aca="true" t="shared" si="4" ref="B21:I21">SUM(B17:B20)</f>
        <v>68530995</v>
      </c>
      <c r="C21" s="135">
        <f t="shared" si="4"/>
        <v>78390116</v>
      </c>
      <c r="D21" s="135">
        <f t="shared" si="4"/>
        <v>203387</v>
      </c>
      <c r="E21" s="135">
        <f t="shared" si="4"/>
        <v>16231</v>
      </c>
      <c r="F21" s="135">
        <f t="shared" si="4"/>
        <v>0</v>
      </c>
      <c r="G21" s="135">
        <f t="shared" si="4"/>
        <v>1412</v>
      </c>
      <c r="H21" s="152">
        <f t="shared" si="4"/>
        <v>68734382</v>
      </c>
      <c r="I21" s="152">
        <f t="shared" si="4"/>
        <v>78407759</v>
      </c>
      <c r="J21" s="85"/>
      <c r="O21" s="85">
        <f>C17+M17+G17+I9+I19+I20</f>
        <v>71335197</v>
      </c>
    </row>
    <row r="23" spans="13:16" ht="12.75">
      <c r="M23" s="245"/>
      <c r="N23" s="245"/>
      <c r="O23" s="245"/>
      <c r="P23" s="245"/>
    </row>
    <row r="24" spans="1:16" ht="12.75">
      <c r="A24" s="146" t="s">
        <v>2</v>
      </c>
      <c r="M24" s="162"/>
      <c r="N24" s="162"/>
      <c r="O24" s="162"/>
      <c r="P24" s="161"/>
    </row>
    <row r="25" spans="1:16" ht="12.75">
      <c r="A25" s="243" t="s">
        <v>339</v>
      </c>
      <c r="B25" s="235" t="s">
        <v>340</v>
      </c>
      <c r="C25" s="235"/>
      <c r="D25" s="235" t="s">
        <v>341</v>
      </c>
      <c r="E25" s="235"/>
      <c r="F25" s="235" t="s">
        <v>342</v>
      </c>
      <c r="G25" s="235"/>
      <c r="H25" s="235" t="s">
        <v>344</v>
      </c>
      <c r="I25" s="235"/>
      <c r="J25" s="234" t="s">
        <v>367</v>
      </c>
      <c r="K25" s="234"/>
      <c r="L25" s="236" t="s">
        <v>367</v>
      </c>
      <c r="M25" s="236"/>
      <c r="N25" s="162"/>
      <c r="O25" s="162"/>
      <c r="P25" s="161"/>
    </row>
    <row r="26" spans="1:13" ht="12.75">
      <c r="A26" s="243"/>
      <c r="B26" s="88" t="s">
        <v>335</v>
      </c>
      <c r="C26" s="88" t="s">
        <v>336</v>
      </c>
      <c r="D26" s="88" t="s">
        <v>335</v>
      </c>
      <c r="E26" s="88" t="s">
        <v>336</v>
      </c>
      <c r="F26" s="88" t="s">
        <v>335</v>
      </c>
      <c r="G26" s="88" t="s">
        <v>336</v>
      </c>
      <c r="H26" s="88" t="s">
        <v>335</v>
      </c>
      <c r="I26" s="88" t="s">
        <v>336</v>
      </c>
      <c r="J26" s="150" t="s">
        <v>335</v>
      </c>
      <c r="K26" s="150" t="s">
        <v>336</v>
      </c>
      <c r="L26" s="163" t="s">
        <v>335</v>
      </c>
      <c r="M26" s="163" t="s">
        <v>336</v>
      </c>
    </row>
    <row r="27" spans="1:13" ht="12.75">
      <c r="A27" s="142" t="s">
        <v>271</v>
      </c>
      <c r="B27" s="140">
        <v>4581538</v>
      </c>
      <c r="C27" s="140">
        <v>6514799</v>
      </c>
      <c r="D27" s="140">
        <v>0</v>
      </c>
      <c r="E27" s="140">
        <v>0</v>
      </c>
      <c r="F27" s="140">
        <v>9628036</v>
      </c>
      <c r="G27" s="140">
        <v>57706783</v>
      </c>
      <c r="H27" s="140">
        <v>277350</v>
      </c>
      <c r="I27" s="140">
        <v>566204</v>
      </c>
      <c r="J27" s="151">
        <f>B27+D27+F27+H27</f>
        <v>14486924</v>
      </c>
      <c r="K27" s="151">
        <f>C27+E27+G27+I27</f>
        <v>64787786</v>
      </c>
      <c r="M27" s="85"/>
    </row>
    <row r="28" spans="1:11" ht="12.75">
      <c r="A28" s="142" t="s">
        <v>273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51">
        <f aca="true" t="shared" si="5" ref="J28:J36">B28+D28+F28+H28</f>
        <v>0</v>
      </c>
      <c r="K28" s="151">
        <f aca="true" t="shared" si="6" ref="K28:K36">C28+E28+G28+I28</f>
        <v>0</v>
      </c>
    </row>
    <row r="29" spans="1:11" ht="12.75">
      <c r="A29" s="142" t="s">
        <v>275</v>
      </c>
      <c r="B29" s="140">
        <v>2950</v>
      </c>
      <c r="C29" s="140">
        <v>4301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51">
        <f t="shared" si="5"/>
        <v>2950</v>
      </c>
      <c r="K29" s="151">
        <f t="shared" si="6"/>
        <v>4301</v>
      </c>
    </row>
    <row r="30" spans="1:11" ht="12.75">
      <c r="A30" s="142" t="s">
        <v>277</v>
      </c>
      <c r="B30" s="140">
        <v>757687</v>
      </c>
      <c r="C30" s="140">
        <v>670813</v>
      </c>
      <c r="D30" s="140">
        <v>0</v>
      </c>
      <c r="E30" s="140">
        <v>0</v>
      </c>
      <c r="F30" s="140">
        <v>0</v>
      </c>
      <c r="G30" s="140">
        <v>116</v>
      </c>
      <c r="H30" s="140">
        <v>0</v>
      </c>
      <c r="I30" s="140">
        <v>0</v>
      </c>
      <c r="J30" s="151">
        <f t="shared" si="5"/>
        <v>757687</v>
      </c>
      <c r="K30" s="151">
        <f t="shared" si="6"/>
        <v>670929</v>
      </c>
    </row>
    <row r="31" spans="1:11" ht="12.75">
      <c r="A31" s="142" t="s">
        <v>279</v>
      </c>
      <c r="B31" s="140">
        <v>0</v>
      </c>
      <c r="C31" s="140">
        <v>7000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51">
        <f t="shared" si="5"/>
        <v>0</v>
      </c>
      <c r="K31" s="151">
        <f t="shared" si="6"/>
        <v>7000</v>
      </c>
    </row>
    <row r="32" spans="1:11" ht="12.75">
      <c r="A32" s="142" t="s">
        <v>281</v>
      </c>
      <c r="B32" s="140">
        <v>4120</v>
      </c>
      <c r="C32" s="140">
        <v>43472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51">
        <f t="shared" si="5"/>
        <v>4120</v>
      </c>
      <c r="K32" s="151">
        <f t="shared" si="6"/>
        <v>43472</v>
      </c>
    </row>
    <row r="33" spans="1:11" ht="12.75">
      <c r="A33" s="142" t="s">
        <v>282</v>
      </c>
      <c r="B33" s="140">
        <v>0</v>
      </c>
      <c r="C33" s="140">
        <v>1847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51">
        <f t="shared" si="5"/>
        <v>0</v>
      </c>
      <c r="K33" s="151">
        <f t="shared" si="6"/>
        <v>1847</v>
      </c>
    </row>
    <row r="34" spans="1:11" ht="12.75">
      <c r="A34" s="142" t="s">
        <v>284</v>
      </c>
      <c r="B34" s="140">
        <v>10924</v>
      </c>
      <c r="C34" s="140">
        <v>62610</v>
      </c>
      <c r="D34" s="140">
        <v>12559</v>
      </c>
      <c r="E34" s="140">
        <v>12559</v>
      </c>
      <c r="F34" s="140">
        <v>0</v>
      </c>
      <c r="G34" s="140">
        <v>0</v>
      </c>
      <c r="H34" s="140">
        <v>0</v>
      </c>
      <c r="I34" s="140">
        <v>0</v>
      </c>
      <c r="J34" s="151">
        <f t="shared" si="5"/>
        <v>23483</v>
      </c>
      <c r="K34" s="151">
        <f t="shared" si="6"/>
        <v>75169</v>
      </c>
    </row>
    <row r="35" spans="1:13" ht="12.75">
      <c r="A35" s="142" t="s">
        <v>286</v>
      </c>
      <c r="B35" s="140">
        <v>2480335</v>
      </c>
      <c r="C35" s="140">
        <v>7585518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151">
        <f t="shared" si="5"/>
        <v>2480335</v>
      </c>
      <c r="K35" s="151">
        <f t="shared" si="6"/>
        <v>7585518</v>
      </c>
      <c r="M35" s="159">
        <f>K35-(C8-K8)</f>
        <v>3756841</v>
      </c>
    </row>
    <row r="36" spans="1:11" ht="12.75">
      <c r="A36" s="142" t="s">
        <v>288</v>
      </c>
      <c r="B36" s="140">
        <v>991566</v>
      </c>
      <c r="C36" s="140">
        <v>1983617</v>
      </c>
      <c r="D36" s="140">
        <v>682</v>
      </c>
      <c r="E36" s="140">
        <v>0</v>
      </c>
      <c r="F36" s="140">
        <v>0</v>
      </c>
      <c r="G36" s="140">
        <v>0</v>
      </c>
      <c r="H36" s="140">
        <v>0</v>
      </c>
      <c r="I36" s="140">
        <v>0</v>
      </c>
      <c r="J36" s="151">
        <f t="shared" si="5"/>
        <v>992248</v>
      </c>
      <c r="K36" s="151">
        <f t="shared" si="6"/>
        <v>1983617</v>
      </c>
    </row>
    <row r="37" spans="1:13" ht="14.25">
      <c r="A37" s="143" t="s">
        <v>343</v>
      </c>
      <c r="B37" s="91">
        <f aca="true" t="shared" si="7" ref="B37:G37">SUM(B27:B36)</f>
        <v>8829120</v>
      </c>
      <c r="C37" s="91">
        <f t="shared" si="7"/>
        <v>16873977</v>
      </c>
      <c r="D37" s="91">
        <f t="shared" si="7"/>
        <v>13241</v>
      </c>
      <c r="E37" s="91">
        <f t="shared" si="7"/>
        <v>12559</v>
      </c>
      <c r="F37" s="91">
        <f t="shared" si="7"/>
        <v>9628036</v>
      </c>
      <c r="G37" s="91">
        <f t="shared" si="7"/>
        <v>57706899</v>
      </c>
      <c r="H37" s="91">
        <f>SUM(H27:H36)</f>
        <v>277350</v>
      </c>
      <c r="I37" s="91">
        <f>SUM(I27:I36)</f>
        <v>566204</v>
      </c>
      <c r="J37" s="153">
        <f>SUM(J27:J36)</f>
        <v>18747747</v>
      </c>
      <c r="K37" s="153">
        <f>SUM(K27:K36)</f>
        <v>75159639</v>
      </c>
      <c r="L37" s="85">
        <f>B12-J37</f>
        <v>0</v>
      </c>
      <c r="M37" s="85">
        <f>C12-K37</f>
        <v>0</v>
      </c>
    </row>
    <row r="39" ht="12.75">
      <c r="E39" s="146" t="s">
        <v>364</v>
      </c>
    </row>
    <row r="40" spans="5:11" ht="34.5" customHeight="1">
      <c r="E40" s="144" t="s">
        <v>339</v>
      </c>
      <c r="F40" s="235" t="s">
        <v>340</v>
      </c>
      <c r="G40" s="235"/>
      <c r="H40" s="235" t="s">
        <v>363</v>
      </c>
      <c r="I40" s="235"/>
      <c r="J40" s="234" t="s">
        <v>343</v>
      </c>
      <c r="K40" s="234"/>
    </row>
    <row r="41" spans="5:11" ht="12.75">
      <c r="E41" s="144"/>
      <c r="F41" s="88" t="s">
        <v>335</v>
      </c>
      <c r="G41" s="88" t="s">
        <v>336</v>
      </c>
      <c r="H41" s="88" t="s">
        <v>335</v>
      </c>
      <c r="I41" s="88" t="s">
        <v>336</v>
      </c>
      <c r="J41" s="150" t="s">
        <v>335</v>
      </c>
      <c r="K41" s="150" t="s">
        <v>336</v>
      </c>
    </row>
    <row r="42" spans="5:11" ht="12.75">
      <c r="E42" s="142" t="s">
        <v>271</v>
      </c>
      <c r="F42" s="141">
        <v>1050</v>
      </c>
      <c r="G42" s="141">
        <v>0</v>
      </c>
      <c r="H42" s="141">
        <v>0</v>
      </c>
      <c r="I42" s="90">
        <v>0</v>
      </c>
      <c r="J42" s="151">
        <f>F42+H42</f>
        <v>1050</v>
      </c>
      <c r="K42" s="151">
        <v>0</v>
      </c>
    </row>
    <row r="43" spans="5:11" ht="12.75">
      <c r="E43" s="142" t="s">
        <v>273</v>
      </c>
      <c r="F43" s="141">
        <v>0</v>
      </c>
      <c r="G43" s="141">
        <v>0</v>
      </c>
      <c r="H43" s="141">
        <v>0</v>
      </c>
      <c r="I43" s="90">
        <v>0</v>
      </c>
      <c r="J43" s="151">
        <f aca="true" t="shared" si="8" ref="J43:J51">F43+H43</f>
        <v>0</v>
      </c>
      <c r="K43" s="151">
        <v>0</v>
      </c>
    </row>
    <row r="44" spans="5:11" ht="12.75">
      <c r="E44" s="142" t="s">
        <v>275</v>
      </c>
      <c r="F44" s="141">
        <v>0</v>
      </c>
      <c r="G44" s="141">
        <v>0</v>
      </c>
      <c r="H44" s="141">
        <v>0</v>
      </c>
      <c r="I44" s="90">
        <v>0</v>
      </c>
      <c r="J44" s="151">
        <f t="shared" si="8"/>
        <v>0</v>
      </c>
      <c r="K44" s="151">
        <v>0</v>
      </c>
    </row>
    <row r="45" spans="5:11" ht="12.75">
      <c r="E45" s="142" t="s">
        <v>277</v>
      </c>
      <c r="F45" s="141">
        <v>0</v>
      </c>
      <c r="G45" s="141">
        <v>0</v>
      </c>
      <c r="H45" s="141">
        <f>15074-15074</f>
        <v>0</v>
      </c>
      <c r="I45" s="90">
        <v>0</v>
      </c>
      <c r="J45" s="151">
        <f t="shared" si="8"/>
        <v>0</v>
      </c>
      <c r="K45" s="151">
        <v>0</v>
      </c>
    </row>
    <row r="46" spans="5:11" ht="12.75">
      <c r="E46" s="142" t="s">
        <v>279</v>
      </c>
      <c r="F46" s="141">
        <v>0</v>
      </c>
      <c r="G46" s="141">
        <v>6</v>
      </c>
      <c r="H46" s="141">
        <v>0</v>
      </c>
      <c r="I46" s="90">
        <v>0</v>
      </c>
      <c r="J46" s="151">
        <f t="shared" si="8"/>
        <v>0</v>
      </c>
      <c r="K46" s="151">
        <f>G46+I46</f>
        <v>6</v>
      </c>
    </row>
    <row r="47" spans="5:11" ht="12.75">
      <c r="E47" s="142" t="s">
        <v>281</v>
      </c>
      <c r="F47" s="141">
        <v>0</v>
      </c>
      <c r="G47" s="141">
        <v>1412</v>
      </c>
      <c r="H47" s="141">
        <v>0</v>
      </c>
      <c r="I47" s="90">
        <v>0</v>
      </c>
      <c r="J47" s="151">
        <f t="shared" si="8"/>
        <v>0</v>
      </c>
      <c r="K47" s="151">
        <f>G47+I47</f>
        <v>1412</v>
      </c>
    </row>
    <row r="48" spans="5:11" ht="12.75">
      <c r="E48" s="142" t="s">
        <v>282</v>
      </c>
      <c r="F48" s="90">
        <v>0</v>
      </c>
      <c r="G48" s="90"/>
      <c r="H48" s="90">
        <v>0</v>
      </c>
      <c r="I48" s="90">
        <v>0</v>
      </c>
      <c r="J48" s="151">
        <f t="shared" si="8"/>
        <v>0</v>
      </c>
      <c r="K48" s="151">
        <v>0</v>
      </c>
    </row>
    <row r="49" spans="5:11" ht="12.75">
      <c r="E49" s="142" t="s">
        <v>284</v>
      </c>
      <c r="F49" s="90">
        <v>0</v>
      </c>
      <c r="G49" s="90"/>
      <c r="H49" s="90">
        <v>0</v>
      </c>
      <c r="I49" s="90">
        <v>0</v>
      </c>
      <c r="J49" s="151">
        <f t="shared" si="8"/>
        <v>0</v>
      </c>
      <c r="K49" s="151">
        <v>0</v>
      </c>
    </row>
    <row r="50" spans="5:11" ht="12.75">
      <c r="E50" s="142" t="s">
        <v>286</v>
      </c>
      <c r="F50" s="90">
        <v>0</v>
      </c>
      <c r="G50" s="90">
        <v>1405</v>
      </c>
      <c r="H50" s="90">
        <v>0</v>
      </c>
      <c r="I50" s="90">
        <v>0</v>
      </c>
      <c r="J50" s="151">
        <f t="shared" si="8"/>
        <v>0</v>
      </c>
      <c r="K50" s="151">
        <f>G50+I50</f>
        <v>1405</v>
      </c>
    </row>
    <row r="51" spans="5:11" ht="12.75">
      <c r="E51" s="145">
        <v>10</v>
      </c>
      <c r="F51" s="90">
        <v>0</v>
      </c>
      <c r="G51" s="90"/>
      <c r="H51" s="90">
        <v>0</v>
      </c>
      <c r="I51" s="90">
        <v>0</v>
      </c>
      <c r="J51" s="151">
        <f t="shared" si="8"/>
        <v>0</v>
      </c>
      <c r="K51" s="151">
        <v>0</v>
      </c>
    </row>
    <row r="52" spans="5:13" ht="14.25">
      <c r="E52" s="143" t="s">
        <v>343</v>
      </c>
      <c r="F52" s="91">
        <f>SUM(F42:F51)</f>
        <v>1050</v>
      </c>
      <c r="G52" s="91">
        <f>G47+G50+G46</f>
        <v>2823</v>
      </c>
      <c r="H52" s="91">
        <f>SUM(H42:H51)</f>
        <v>0</v>
      </c>
      <c r="I52" s="91">
        <f>SUM(I42:I51)</f>
        <v>0</v>
      </c>
      <c r="J52" s="153">
        <f>SUM(J42:J51)</f>
        <v>1050</v>
      </c>
      <c r="K52" s="153">
        <f>SUM(K42:K51)</f>
        <v>2823</v>
      </c>
      <c r="L52" s="85">
        <f>J52-D12</f>
        <v>0</v>
      </c>
      <c r="M52" s="85">
        <f>E12-K52</f>
        <v>0</v>
      </c>
    </row>
    <row r="54" ht="12.75">
      <c r="G54" s="125" t="s">
        <v>253</v>
      </c>
    </row>
    <row r="55" spans="7:11" ht="51" customHeight="1">
      <c r="G55" s="232" t="s">
        <v>339</v>
      </c>
      <c r="H55" s="235" t="s">
        <v>340</v>
      </c>
      <c r="I55" s="235"/>
      <c r="J55" s="234" t="s">
        <v>343</v>
      </c>
      <c r="K55" s="234"/>
    </row>
    <row r="56" spans="7:11" ht="12.75">
      <c r="G56" s="233"/>
      <c r="H56" s="88" t="s">
        <v>335</v>
      </c>
      <c r="I56" s="88" t="s">
        <v>336</v>
      </c>
      <c r="J56" s="150" t="s">
        <v>335</v>
      </c>
      <c r="K56" s="150" t="s">
        <v>336</v>
      </c>
    </row>
    <row r="57" spans="7:11" ht="12.75">
      <c r="G57" s="142" t="s">
        <v>271</v>
      </c>
      <c r="H57" s="90">
        <v>0</v>
      </c>
      <c r="I57" s="90">
        <v>1394</v>
      </c>
      <c r="J57" s="151">
        <v>0</v>
      </c>
      <c r="K57" s="151">
        <f>I57</f>
        <v>1394</v>
      </c>
    </row>
    <row r="58" spans="7:11" ht="12.75">
      <c r="G58" s="142" t="s">
        <v>273</v>
      </c>
      <c r="H58" s="90">
        <v>0</v>
      </c>
      <c r="I58" s="90">
        <v>0</v>
      </c>
      <c r="J58" s="151">
        <v>0</v>
      </c>
      <c r="K58" s="151">
        <v>0</v>
      </c>
    </row>
    <row r="59" spans="7:11" ht="12.75">
      <c r="G59" s="142" t="s">
        <v>275</v>
      </c>
      <c r="H59" s="90">
        <v>0</v>
      </c>
      <c r="I59" s="90">
        <v>0</v>
      </c>
      <c r="J59" s="151">
        <v>0</v>
      </c>
      <c r="K59" s="151">
        <v>0</v>
      </c>
    </row>
    <row r="60" spans="7:11" ht="12.75">
      <c r="G60" s="142" t="s">
        <v>277</v>
      </c>
      <c r="H60" s="90">
        <v>0</v>
      </c>
      <c r="I60" s="90">
        <v>0</v>
      </c>
      <c r="J60" s="151">
        <v>0</v>
      </c>
      <c r="K60" s="151">
        <v>0</v>
      </c>
    </row>
    <row r="61" spans="7:11" ht="12.75">
      <c r="G61" s="142" t="s">
        <v>279</v>
      </c>
      <c r="H61" s="90">
        <v>0</v>
      </c>
      <c r="I61" s="90">
        <v>0</v>
      </c>
      <c r="J61" s="151">
        <v>0</v>
      </c>
      <c r="K61" s="151">
        <v>0</v>
      </c>
    </row>
    <row r="62" spans="7:11" ht="12.75">
      <c r="G62" s="142" t="s">
        <v>281</v>
      </c>
      <c r="H62" s="90">
        <v>0</v>
      </c>
      <c r="I62" s="90">
        <v>0</v>
      </c>
      <c r="J62" s="151">
        <v>0</v>
      </c>
      <c r="K62" s="151">
        <v>0</v>
      </c>
    </row>
    <row r="63" spans="7:11" ht="12.75">
      <c r="G63" s="142" t="s">
        <v>282</v>
      </c>
      <c r="H63" s="90">
        <v>0</v>
      </c>
      <c r="I63" s="90">
        <v>0</v>
      </c>
      <c r="J63" s="151">
        <v>0</v>
      </c>
      <c r="K63" s="151">
        <v>0</v>
      </c>
    </row>
    <row r="64" spans="7:13" ht="12.75">
      <c r="G64" s="142" t="s">
        <v>284</v>
      </c>
      <c r="H64" s="90">
        <v>0</v>
      </c>
      <c r="I64" s="90">
        <v>1436</v>
      </c>
      <c r="J64" s="151">
        <v>0</v>
      </c>
      <c r="K64" s="151">
        <f>I64</f>
        <v>1436</v>
      </c>
      <c r="M64" s="159">
        <f>M8-K57</f>
        <v>18</v>
      </c>
    </row>
    <row r="65" spans="7:11" ht="12.75">
      <c r="G65" s="142" t="s">
        <v>286</v>
      </c>
      <c r="H65" s="90">
        <v>0</v>
      </c>
      <c r="I65" s="90">
        <v>0</v>
      </c>
      <c r="J65" s="151">
        <v>0</v>
      </c>
      <c r="K65" s="151">
        <v>0</v>
      </c>
    </row>
    <row r="66" spans="7:11" ht="12.75">
      <c r="G66" s="145">
        <v>10</v>
      </c>
      <c r="H66" s="90">
        <v>0</v>
      </c>
      <c r="I66" s="90"/>
      <c r="J66" s="151">
        <v>0</v>
      </c>
      <c r="K66" s="151">
        <v>0</v>
      </c>
    </row>
    <row r="67" spans="7:13" ht="14.25">
      <c r="G67" s="143" t="s">
        <v>343</v>
      </c>
      <c r="H67" s="91">
        <f>SUM(H57:H66)</f>
        <v>0</v>
      </c>
      <c r="I67" s="91">
        <f>I57+I58+I59+I60+I61+I62+I63+I65+I64+I66</f>
        <v>2830</v>
      </c>
      <c r="J67" s="153">
        <f>SUM(J57:J66)</f>
        <v>0</v>
      </c>
      <c r="K67" s="153">
        <f>SUM(K57:K66)</f>
        <v>2830</v>
      </c>
      <c r="L67" s="85">
        <f>F12-J67</f>
        <v>0</v>
      </c>
      <c r="M67" s="85">
        <f>G12-K67</f>
        <v>0</v>
      </c>
    </row>
    <row r="69" spans="9:11" ht="12.75">
      <c r="I69" s="232" t="s">
        <v>339</v>
      </c>
      <c r="J69" s="234" t="s">
        <v>343</v>
      </c>
      <c r="K69" s="234"/>
    </row>
    <row r="70" spans="9:11" ht="12.75">
      <c r="I70" s="233"/>
      <c r="J70" s="150" t="s">
        <v>335</v>
      </c>
      <c r="K70" s="150" t="s">
        <v>336</v>
      </c>
    </row>
    <row r="71" spans="9:11" ht="12.75">
      <c r="I71" s="142" t="s">
        <v>271</v>
      </c>
      <c r="J71" s="151">
        <f>J27+J42+J57</f>
        <v>14487974</v>
      </c>
      <c r="K71" s="151">
        <f>K57+K42+K27</f>
        <v>64789180</v>
      </c>
    </row>
    <row r="72" spans="9:11" ht="12.75">
      <c r="I72" s="142" t="s">
        <v>273</v>
      </c>
      <c r="J72" s="151">
        <f aca="true" t="shared" si="9" ref="J72:J80">J28+J43+J58</f>
        <v>0</v>
      </c>
      <c r="K72" s="151">
        <f aca="true" t="shared" si="10" ref="K72:K80">K58+K43+K28</f>
        <v>0</v>
      </c>
    </row>
    <row r="73" spans="9:11" ht="12.75">
      <c r="I73" s="142" t="s">
        <v>275</v>
      </c>
      <c r="J73" s="151">
        <f t="shared" si="9"/>
        <v>2950</v>
      </c>
      <c r="K73" s="151">
        <f t="shared" si="10"/>
        <v>4301</v>
      </c>
    </row>
    <row r="74" spans="9:11" ht="12.75">
      <c r="I74" s="142" t="s">
        <v>277</v>
      </c>
      <c r="J74" s="151">
        <f t="shared" si="9"/>
        <v>757687</v>
      </c>
      <c r="K74" s="151">
        <f t="shared" si="10"/>
        <v>670929</v>
      </c>
    </row>
    <row r="75" spans="9:11" ht="12.75">
      <c r="I75" s="142" t="s">
        <v>279</v>
      </c>
      <c r="J75" s="151">
        <f t="shared" si="9"/>
        <v>0</v>
      </c>
      <c r="K75" s="151">
        <f t="shared" si="10"/>
        <v>7006</v>
      </c>
    </row>
    <row r="76" spans="9:11" ht="12.75">
      <c r="I76" s="142" t="s">
        <v>281</v>
      </c>
      <c r="J76" s="151">
        <f t="shared" si="9"/>
        <v>4120</v>
      </c>
      <c r="K76" s="151">
        <f t="shared" si="10"/>
        <v>44884</v>
      </c>
    </row>
    <row r="77" spans="9:11" ht="12.75">
      <c r="I77" s="142" t="s">
        <v>282</v>
      </c>
      <c r="J77" s="151">
        <f t="shared" si="9"/>
        <v>0</v>
      </c>
      <c r="K77" s="151">
        <f t="shared" si="10"/>
        <v>1847</v>
      </c>
    </row>
    <row r="78" spans="9:11" ht="12.75">
      <c r="I78" s="142" t="s">
        <v>284</v>
      </c>
      <c r="J78" s="151">
        <f t="shared" si="9"/>
        <v>23483</v>
      </c>
      <c r="K78" s="151">
        <f t="shared" si="10"/>
        <v>76605</v>
      </c>
    </row>
    <row r="79" spans="9:11" ht="12.75">
      <c r="I79" s="142" t="s">
        <v>286</v>
      </c>
      <c r="J79" s="151">
        <f t="shared" si="9"/>
        <v>2480335</v>
      </c>
      <c r="K79" s="151">
        <f t="shared" si="10"/>
        <v>7586923</v>
      </c>
    </row>
    <row r="80" spans="9:11" ht="12.75">
      <c r="I80" s="145">
        <v>10</v>
      </c>
      <c r="J80" s="151">
        <f t="shared" si="9"/>
        <v>992248</v>
      </c>
      <c r="K80" s="151">
        <f t="shared" si="10"/>
        <v>1983617</v>
      </c>
    </row>
    <row r="81" spans="9:13" ht="14.25">
      <c r="I81" s="143" t="s">
        <v>343</v>
      </c>
      <c r="J81" s="153">
        <f>SUM(J71:J80)</f>
        <v>18748797</v>
      </c>
      <c r="K81" s="153">
        <f>SUM(K71:K80)</f>
        <v>75165292</v>
      </c>
      <c r="L81" s="85">
        <f>J81-J67-J52-J37</f>
        <v>0</v>
      </c>
      <c r="M81" s="85">
        <f>K81-K67-K52-K37</f>
        <v>0</v>
      </c>
    </row>
  </sheetData>
  <sheetProtection/>
  <mergeCells count="43">
    <mergeCell ref="M23:N23"/>
    <mergeCell ref="L4:M4"/>
    <mergeCell ref="J3:K3"/>
    <mergeCell ref="J4:K4"/>
    <mergeCell ref="B3:C3"/>
    <mergeCell ref="D3:E3"/>
    <mergeCell ref="O23:P23"/>
    <mergeCell ref="J14:K14"/>
    <mergeCell ref="J15:K15"/>
    <mergeCell ref="L14:M14"/>
    <mergeCell ref="L15:M15"/>
    <mergeCell ref="A25:A26"/>
    <mergeCell ref="B25:C25"/>
    <mergeCell ref="D25:E25"/>
    <mergeCell ref="A15:A16"/>
    <mergeCell ref="B15:C15"/>
    <mergeCell ref="A4:A5"/>
    <mergeCell ref="B4:C4"/>
    <mergeCell ref="D4:E4"/>
    <mergeCell ref="B14:C14"/>
    <mergeCell ref="H25:I25"/>
    <mergeCell ref="J25:K25"/>
    <mergeCell ref="H14:I14"/>
    <mergeCell ref="D15:E15"/>
    <mergeCell ref="D14:E14"/>
    <mergeCell ref="L25:M25"/>
    <mergeCell ref="F4:G4"/>
    <mergeCell ref="F3:G3"/>
    <mergeCell ref="H3:I3"/>
    <mergeCell ref="H4:I4"/>
    <mergeCell ref="H15:I15"/>
    <mergeCell ref="F15:G15"/>
    <mergeCell ref="F14:G14"/>
    <mergeCell ref="F25:G25"/>
    <mergeCell ref="L3:M3"/>
    <mergeCell ref="G55:G56"/>
    <mergeCell ref="J69:K69"/>
    <mergeCell ref="I69:I70"/>
    <mergeCell ref="H40:I40"/>
    <mergeCell ref="J40:K40"/>
    <mergeCell ref="H55:I55"/>
    <mergeCell ref="J55:K55"/>
    <mergeCell ref="F40:G40"/>
  </mergeCells>
  <printOptions/>
  <pageMargins left="0.7" right="0.7" top="0.75" bottom="0.75" header="0.3" footer="0.3"/>
  <pageSetup horizontalDpi="600" verticalDpi="600" orientation="landscape" paperSize="9" scale="82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0.8515625" style="0" customWidth="1"/>
    <col min="3" max="3" width="10.7109375" style="0" customWidth="1"/>
    <col min="7" max="7" width="11.8515625" style="0" customWidth="1"/>
  </cols>
  <sheetData>
    <row r="2" spans="1:7" ht="12.75">
      <c r="A2" s="170"/>
      <c r="B2" s="249" t="s">
        <v>2</v>
      </c>
      <c r="C2" s="249"/>
      <c r="D2" s="249" t="s">
        <v>364</v>
      </c>
      <c r="E2" s="249"/>
      <c r="F2" s="246" t="s">
        <v>367</v>
      </c>
      <c r="G2" s="246"/>
    </row>
    <row r="3" spans="1:7" ht="15.75" customHeight="1">
      <c r="A3" s="244" t="s">
        <v>332</v>
      </c>
      <c r="B3" s="252" t="s">
        <v>333</v>
      </c>
      <c r="C3" s="252"/>
      <c r="D3" s="252" t="s">
        <v>333</v>
      </c>
      <c r="E3" s="252"/>
      <c r="F3" s="240" t="s">
        <v>333</v>
      </c>
      <c r="G3" s="240"/>
    </row>
    <row r="4" spans="1:7" ht="15.75">
      <c r="A4" s="244"/>
      <c r="B4" s="86" t="s">
        <v>335</v>
      </c>
      <c r="C4" s="86" t="s">
        <v>336</v>
      </c>
      <c r="D4" s="86" t="s">
        <v>335</v>
      </c>
      <c r="E4" s="86" t="s">
        <v>336</v>
      </c>
      <c r="F4" s="147" t="s">
        <v>335</v>
      </c>
      <c r="G4" s="147" t="s">
        <v>336</v>
      </c>
    </row>
    <row r="5" spans="1:9" ht="12.75">
      <c r="A5" s="168">
        <v>7220</v>
      </c>
      <c r="B5" s="180">
        <v>34778</v>
      </c>
      <c r="C5" s="167">
        <v>425586</v>
      </c>
      <c r="D5" s="167">
        <v>50651</v>
      </c>
      <c r="E5" s="167">
        <v>255983</v>
      </c>
      <c r="F5" s="169">
        <f aca="true" t="shared" si="0" ref="F5:G10">B5+D5</f>
        <v>85429</v>
      </c>
      <c r="G5" s="169">
        <f t="shared" si="0"/>
        <v>681569</v>
      </c>
      <c r="H5" s="159">
        <f>C19-E8</f>
        <v>253029</v>
      </c>
      <c r="I5" s="85"/>
    </row>
    <row r="6" spans="1:7" ht="12.75">
      <c r="A6" s="136">
        <v>7221</v>
      </c>
      <c r="B6" s="157">
        <v>23078</v>
      </c>
      <c r="C6" s="157">
        <v>422988</v>
      </c>
      <c r="D6" s="171"/>
      <c r="E6" s="172"/>
      <c r="F6" s="156">
        <f t="shared" si="0"/>
        <v>23078</v>
      </c>
      <c r="G6" s="156">
        <f t="shared" si="0"/>
        <v>422988</v>
      </c>
    </row>
    <row r="7" spans="1:7" ht="12.75">
      <c r="A7" s="136">
        <v>7222</v>
      </c>
      <c r="B7" s="157">
        <v>0</v>
      </c>
      <c r="C7" s="124">
        <v>2598</v>
      </c>
      <c r="D7" s="158">
        <v>50651</v>
      </c>
      <c r="E7" s="133">
        <v>255983</v>
      </c>
      <c r="F7" s="156">
        <f t="shared" si="0"/>
        <v>50651</v>
      </c>
      <c r="G7" s="156">
        <f t="shared" si="0"/>
        <v>258581</v>
      </c>
    </row>
    <row r="8" spans="1:7" ht="12.75">
      <c r="A8" s="164">
        <v>9200</v>
      </c>
      <c r="B8" s="181">
        <v>27700</v>
      </c>
      <c r="C8" s="165">
        <v>68510</v>
      </c>
      <c r="D8" s="182">
        <v>94224</v>
      </c>
      <c r="E8" s="166">
        <v>158731</v>
      </c>
      <c r="F8" s="173">
        <f t="shared" si="0"/>
        <v>121924</v>
      </c>
      <c r="G8" s="173">
        <f t="shared" si="0"/>
        <v>227241</v>
      </c>
    </row>
    <row r="9" spans="1:7" ht="12.75">
      <c r="A9" s="136">
        <v>9210</v>
      </c>
      <c r="B9" s="124">
        <v>0</v>
      </c>
      <c r="C9" s="124">
        <v>68510</v>
      </c>
      <c r="D9" s="174"/>
      <c r="E9" s="174"/>
      <c r="F9" s="156">
        <f t="shared" si="0"/>
        <v>0</v>
      </c>
      <c r="G9" s="156">
        <f t="shared" si="0"/>
        <v>68510</v>
      </c>
    </row>
    <row r="10" spans="1:7" ht="12.75">
      <c r="A10" s="136">
        <v>9220</v>
      </c>
      <c r="B10" s="124"/>
      <c r="C10" s="124"/>
      <c r="D10" s="133">
        <v>69000</v>
      </c>
      <c r="E10" s="133">
        <v>158731</v>
      </c>
      <c r="F10" s="156">
        <f t="shared" si="0"/>
        <v>69000</v>
      </c>
      <c r="G10" s="156">
        <f t="shared" si="0"/>
        <v>158731</v>
      </c>
    </row>
    <row r="11" spans="1:7" ht="12.75">
      <c r="A11" s="164">
        <v>9300</v>
      </c>
      <c r="B11" s="165"/>
      <c r="C11" s="165"/>
      <c r="D11" s="166">
        <v>15074</v>
      </c>
      <c r="E11" s="166"/>
      <c r="F11" s="179"/>
      <c r="G11" s="179"/>
    </row>
    <row r="12" spans="1:7" ht="12.75">
      <c r="A12" s="136" t="s">
        <v>343</v>
      </c>
      <c r="B12" s="89">
        <f aca="true" t="shared" si="1" ref="B12:G12">B5+B8+B11</f>
        <v>62478</v>
      </c>
      <c r="C12" s="89">
        <f t="shared" si="1"/>
        <v>494096</v>
      </c>
      <c r="D12" s="89">
        <f t="shared" si="1"/>
        <v>159949</v>
      </c>
      <c r="E12" s="89">
        <f t="shared" si="1"/>
        <v>414714</v>
      </c>
      <c r="F12" s="89">
        <f t="shared" si="1"/>
        <v>207353</v>
      </c>
      <c r="G12" s="89">
        <f t="shared" si="1"/>
        <v>908810</v>
      </c>
    </row>
    <row r="13" spans="6:7" ht="12.75">
      <c r="F13" s="155"/>
      <c r="G13" s="155"/>
    </row>
    <row r="14" spans="2:7" ht="12.75">
      <c r="B14" s="251" t="s">
        <v>2</v>
      </c>
      <c r="C14" s="251"/>
      <c r="D14" s="251" t="s">
        <v>364</v>
      </c>
      <c r="E14" s="251"/>
      <c r="F14" s="253" t="s">
        <v>367</v>
      </c>
      <c r="G14" s="253"/>
    </row>
    <row r="15" spans="1:7" ht="15.75">
      <c r="A15" s="250" t="s">
        <v>334</v>
      </c>
      <c r="B15" s="252" t="s">
        <v>333</v>
      </c>
      <c r="C15" s="252"/>
      <c r="D15" s="252" t="s">
        <v>333</v>
      </c>
      <c r="E15" s="252"/>
      <c r="F15" s="240" t="s">
        <v>333</v>
      </c>
      <c r="G15" s="240"/>
    </row>
    <row r="16" spans="1:7" ht="15.75">
      <c r="A16" s="250"/>
      <c r="B16" s="86" t="s">
        <v>335</v>
      </c>
      <c r="C16" s="86" t="s">
        <v>336</v>
      </c>
      <c r="D16" s="86" t="s">
        <v>335</v>
      </c>
      <c r="E16" s="86" t="s">
        <v>336</v>
      </c>
      <c r="F16" s="147" t="s">
        <v>335</v>
      </c>
      <c r="G16" s="147" t="s">
        <v>336</v>
      </c>
    </row>
    <row r="17" spans="1:7" ht="12.75">
      <c r="A17" s="137" t="s">
        <v>345</v>
      </c>
      <c r="B17" s="124">
        <v>83018</v>
      </c>
      <c r="C17" s="157">
        <v>191640</v>
      </c>
      <c r="D17" s="87">
        <v>349738</v>
      </c>
      <c r="E17" s="87">
        <v>425598</v>
      </c>
      <c r="F17" s="148">
        <f>B17+D17</f>
        <v>432756</v>
      </c>
      <c r="G17" s="148">
        <f>C17+E17</f>
        <v>617238</v>
      </c>
    </row>
    <row r="18" spans="1:7" ht="12.75">
      <c r="A18" s="137" t="s">
        <v>346</v>
      </c>
      <c r="B18" s="124">
        <v>82547</v>
      </c>
      <c r="C18" s="124">
        <v>220120</v>
      </c>
      <c r="D18" s="87">
        <v>69000</v>
      </c>
      <c r="E18" s="87">
        <v>68510</v>
      </c>
      <c r="F18" s="148">
        <f>B18+D18</f>
        <v>151547</v>
      </c>
      <c r="G18" s="148">
        <f>C18+E18</f>
        <v>288630</v>
      </c>
    </row>
    <row r="19" spans="1:7" ht="14.25">
      <c r="A19" s="137" t="s">
        <v>343</v>
      </c>
      <c r="B19" s="89">
        <f aca="true" t="shared" si="2" ref="B19:G19">SUM(B17:B18)</f>
        <v>165565</v>
      </c>
      <c r="C19" s="89">
        <f t="shared" si="2"/>
        <v>411760</v>
      </c>
      <c r="D19" s="89">
        <f t="shared" si="2"/>
        <v>418738</v>
      </c>
      <c r="E19" s="89">
        <f t="shared" si="2"/>
        <v>494108</v>
      </c>
      <c r="F19" s="152">
        <f t="shared" si="2"/>
        <v>584303</v>
      </c>
      <c r="G19" s="152">
        <f t="shared" si="2"/>
        <v>905868</v>
      </c>
    </row>
    <row r="21" ht="12.75">
      <c r="A21" s="175" t="s">
        <v>2</v>
      </c>
    </row>
    <row r="22" spans="1:7" ht="12.75" customHeight="1">
      <c r="A22" s="232" t="s">
        <v>339</v>
      </c>
      <c r="B22" s="247">
        <v>7220</v>
      </c>
      <c r="C22" s="248"/>
      <c r="D22" s="247">
        <v>9200</v>
      </c>
      <c r="E22" s="248"/>
      <c r="F22" s="247" t="s">
        <v>367</v>
      </c>
      <c r="G22" s="248"/>
    </row>
    <row r="23" spans="1:7" ht="12.75">
      <c r="A23" s="233"/>
      <c r="B23" s="176" t="s">
        <v>335</v>
      </c>
      <c r="C23" s="176" t="s">
        <v>336</v>
      </c>
      <c r="D23" s="176" t="s">
        <v>335</v>
      </c>
      <c r="E23" s="176" t="s">
        <v>336</v>
      </c>
      <c r="F23" s="176" t="s">
        <v>335</v>
      </c>
      <c r="G23" s="176" t="s">
        <v>336</v>
      </c>
    </row>
    <row r="24" spans="1:7" ht="12.75">
      <c r="A24" s="142" t="s">
        <v>271</v>
      </c>
      <c r="B24" s="177">
        <v>12310</v>
      </c>
      <c r="C24" s="177">
        <v>118806</v>
      </c>
      <c r="D24" s="177"/>
      <c r="E24" s="177"/>
      <c r="F24" s="177">
        <f>B24+D24</f>
        <v>12310</v>
      </c>
      <c r="G24" s="177">
        <f>C24+E24</f>
        <v>118806</v>
      </c>
    </row>
    <row r="25" spans="1:7" ht="12.75">
      <c r="A25" s="142" t="s">
        <v>273</v>
      </c>
      <c r="B25" s="177"/>
      <c r="C25" s="177"/>
      <c r="D25" s="177"/>
      <c r="E25" s="177"/>
      <c r="F25" s="177">
        <f aca="true" t="shared" si="3" ref="F25:F33">B25+D25</f>
        <v>0</v>
      </c>
      <c r="G25" s="177">
        <f aca="true" t="shared" si="4" ref="G25:G33">C25+E25</f>
        <v>0</v>
      </c>
    </row>
    <row r="26" spans="1:7" ht="12.75">
      <c r="A26" s="142" t="s">
        <v>275</v>
      </c>
      <c r="B26" s="177"/>
      <c r="C26" s="177"/>
      <c r="D26" s="177"/>
      <c r="E26" s="177"/>
      <c r="F26" s="177">
        <f t="shared" si="3"/>
        <v>0</v>
      </c>
      <c r="G26" s="177">
        <f t="shared" si="4"/>
        <v>0</v>
      </c>
    </row>
    <row r="27" spans="1:7" ht="12.75">
      <c r="A27" s="142" t="s">
        <v>277</v>
      </c>
      <c r="B27" s="177">
        <v>8285</v>
      </c>
      <c r="C27" s="177">
        <v>80326</v>
      </c>
      <c r="D27" s="177"/>
      <c r="E27" s="177"/>
      <c r="F27" s="177">
        <f t="shared" si="3"/>
        <v>8285</v>
      </c>
      <c r="G27" s="177">
        <f t="shared" si="4"/>
        <v>80326</v>
      </c>
    </row>
    <row r="28" spans="1:7" ht="12.75">
      <c r="A28" s="142" t="s">
        <v>279</v>
      </c>
      <c r="B28" s="177"/>
      <c r="C28" s="177"/>
      <c r="D28" s="177"/>
      <c r="E28" s="177"/>
      <c r="F28" s="177">
        <f t="shared" si="3"/>
        <v>0</v>
      </c>
      <c r="G28" s="177">
        <f t="shared" si="4"/>
        <v>0</v>
      </c>
    </row>
    <row r="29" spans="1:7" ht="12.75">
      <c r="A29" s="142" t="s">
        <v>281</v>
      </c>
      <c r="B29" s="177">
        <v>14168</v>
      </c>
      <c r="C29" s="177">
        <v>222577</v>
      </c>
      <c r="D29" s="177">
        <v>0</v>
      </c>
      <c r="E29" s="177">
        <v>32510</v>
      </c>
      <c r="F29" s="177">
        <f t="shared" si="3"/>
        <v>14168</v>
      </c>
      <c r="G29" s="177">
        <f t="shared" si="4"/>
        <v>255087</v>
      </c>
    </row>
    <row r="30" spans="1:7" ht="12.75">
      <c r="A30" s="142" t="s">
        <v>282</v>
      </c>
      <c r="B30" s="177">
        <v>0</v>
      </c>
      <c r="C30" s="177">
        <v>3862</v>
      </c>
      <c r="D30" s="177"/>
      <c r="E30" s="177"/>
      <c r="F30" s="177">
        <f t="shared" si="3"/>
        <v>0</v>
      </c>
      <c r="G30" s="177">
        <f t="shared" si="4"/>
        <v>3862</v>
      </c>
    </row>
    <row r="31" spans="1:7" ht="12.75">
      <c r="A31" s="142" t="s">
        <v>284</v>
      </c>
      <c r="B31" s="177"/>
      <c r="C31" s="177"/>
      <c r="D31" s="177">
        <v>0</v>
      </c>
      <c r="E31" s="177">
        <v>36000</v>
      </c>
      <c r="F31" s="177">
        <f t="shared" si="3"/>
        <v>0</v>
      </c>
      <c r="G31" s="177">
        <f t="shared" si="4"/>
        <v>36000</v>
      </c>
    </row>
    <row r="32" spans="1:7" ht="12.75">
      <c r="A32" s="142" t="s">
        <v>286</v>
      </c>
      <c r="B32" s="177">
        <v>15</v>
      </c>
      <c r="C32" s="177">
        <v>15</v>
      </c>
      <c r="D32" s="177">
        <v>27700</v>
      </c>
      <c r="E32" s="177">
        <v>0</v>
      </c>
      <c r="F32" s="177">
        <f t="shared" si="3"/>
        <v>27715</v>
      </c>
      <c r="G32" s="177">
        <f t="shared" si="4"/>
        <v>15</v>
      </c>
    </row>
    <row r="33" spans="1:7" ht="12.75">
      <c r="A33" s="145">
        <v>10</v>
      </c>
      <c r="B33" s="177"/>
      <c r="C33" s="177"/>
      <c r="D33" s="177"/>
      <c r="E33" s="177"/>
      <c r="F33" s="177">
        <f t="shared" si="3"/>
        <v>0</v>
      </c>
      <c r="G33" s="177">
        <f t="shared" si="4"/>
        <v>0</v>
      </c>
    </row>
    <row r="34" spans="1:9" ht="14.25">
      <c r="A34" s="143" t="s">
        <v>343</v>
      </c>
      <c r="B34" s="178">
        <f aca="true" t="shared" si="5" ref="B34:G34">SUM(B24:B33)</f>
        <v>34778</v>
      </c>
      <c r="C34" s="178">
        <f t="shared" si="5"/>
        <v>425586</v>
      </c>
      <c r="D34" s="178">
        <f t="shared" si="5"/>
        <v>27700</v>
      </c>
      <c r="E34" s="178">
        <f t="shared" si="5"/>
        <v>68510</v>
      </c>
      <c r="F34" s="178">
        <f t="shared" si="5"/>
        <v>62478</v>
      </c>
      <c r="G34" s="178">
        <f t="shared" si="5"/>
        <v>494096</v>
      </c>
      <c r="H34" s="85">
        <f>B12-F34</f>
        <v>0</v>
      </c>
      <c r="I34" s="85">
        <f>C12-G34</f>
        <v>0</v>
      </c>
    </row>
    <row r="37" ht="12.75">
      <c r="A37" s="175" t="s">
        <v>364</v>
      </c>
    </row>
    <row r="38" spans="1:7" ht="12.75">
      <c r="A38" s="232" t="s">
        <v>339</v>
      </c>
      <c r="B38" s="247">
        <v>7220</v>
      </c>
      <c r="C38" s="248"/>
      <c r="D38" s="247" t="s">
        <v>368</v>
      </c>
      <c r="E38" s="248"/>
      <c r="F38" s="247" t="s">
        <v>367</v>
      </c>
      <c r="G38" s="248"/>
    </row>
    <row r="39" spans="1:7" ht="12.75">
      <c r="A39" s="233"/>
      <c r="B39" s="176" t="s">
        <v>335</v>
      </c>
      <c r="C39" s="176" t="s">
        <v>336</v>
      </c>
      <c r="D39" s="176" t="s">
        <v>335</v>
      </c>
      <c r="E39" s="176" t="s">
        <v>336</v>
      </c>
      <c r="F39" s="176" t="s">
        <v>335</v>
      </c>
      <c r="G39" s="176" t="s">
        <v>336</v>
      </c>
    </row>
    <row r="40" spans="1:8" ht="12.75">
      <c r="A40" s="142" t="s">
        <v>271</v>
      </c>
      <c r="B40" s="177">
        <v>622</v>
      </c>
      <c r="C40" s="177">
        <v>102445</v>
      </c>
      <c r="D40" s="177">
        <v>1209</v>
      </c>
      <c r="E40" s="177">
        <v>0</v>
      </c>
      <c r="F40" s="177">
        <f>B40+D40</f>
        <v>1831</v>
      </c>
      <c r="G40" s="177">
        <f>C40+E40</f>
        <v>102445</v>
      </c>
      <c r="H40" s="159">
        <f>G40-(E5-H5)</f>
        <v>99491</v>
      </c>
    </row>
    <row r="41" spans="1:7" ht="12.75">
      <c r="A41" s="142" t="s">
        <v>273</v>
      </c>
      <c r="B41" s="177"/>
      <c r="C41" s="177"/>
      <c r="D41" s="177"/>
      <c r="E41" s="177"/>
      <c r="F41" s="177">
        <f aca="true" t="shared" si="6" ref="F41:F49">B41+D41</f>
        <v>0</v>
      </c>
      <c r="G41" s="177">
        <f aca="true" t="shared" si="7" ref="G41:G48">C41+E41</f>
        <v>0</v>
      </c>
    </row>
    <row r="42" spans="1:7" ht="12.75">
      <c r="A42" s="142" t="s">
        <v>275</v>
      </c>
      <c r="B42" s="177"/>
      <c r="C42" s="177"/>
      <c r="D42" s="177"/>
      <c r="E42" s="177"/>
      <c r="F42" s="177">
        <f t="shared" si="6"/>
        <v>0</v>
      </c>
      <c r="G42" s="177">
        <f t="shared" si="7"/>
        <v>0</v>
      </c>
    </row>
    <row r="43" spans="1:7" ht="12.75">
      <c r="A43" s="142" t="s">
        <v>277</v>
      </c>
      <c r="B43" s="177">
        <v>40859</v>
      </c>
      <c r="C43" s="177">
        <v>63061</v>
      </c>
      <c r="D43" s="177">
        <f>22415+15074</f>
        <v>37489</v>
      </c>
      <c r="E43" s="177">
        <v>88621</v>
      </c>
      <c r="F43" s="177">
        <f t="shared" si="6"/>
        <v>78348</v>
      </c>
      <c r="G43" s="177">
        <f t="shared" si="7"/>
        <v>151682</v>
      </c>
    </row>
    <row r="44" spans="1:7" ht="12.75">
      <c r="A44" s="142" t="s">
        <v>279</v>
      </c>
      <c r="B44" s="177">
        <v>1493</v>
      </c>
      <c r="C44" s="177">
        <v>54981</v>
      </c>
      <c r="D44" s="177">
        <v>1600</v>
      </c>
      <c r="E44" s="177">
        <v>1600</v>
      </c>
      <c r="F44" s="177">
        <f t="shared" si="6"/>
        <v>3093</v>
      </c>
      <c r="G44" s="177">
        <f t="shared" si="7"/>
        <v>56581</v>
      </c>
    </row>
    <row r="45" spans="1:7" ht="12.75">
      <c r="A45" s="142" t="s">
        <v>281</v>
      </c>
      <c r="B45" s="177">
        <v>7677</v>
      </c>
      <c r="C45" s="177">
        <v>19994</v>
      </c>
      <c r="D45" s="177">
        <v>33000</v>
      </c>
      <c r="E45" s="177">
        <v>32510</v>
      </c>
      <c r="F45" s="177">
        <f t="shared" si="6"/>
        <v>40677</v>
      </c>
      <c r="G45" s="177">
        <f t="shared" si="7"/>
        <v>52504</v>
      </c>
    </row>
    <row r="46" spans="1:7" ht="12.75">
      <c r="A46" s="142" t="s">
        <v>282</v>
      </c>
      <c r="B46" s="177"/>
      <c r="C46" s="177"/>
      <c r="D46" s="177"/>
      <c r="E46" s="177"/>
      <c r="F46" s="177">
        <f t="shared" si="6"/>
        <v>0</v>
      </c>
      <c r="G46" s="177">
        <f t="shared" si="7"/>
        <v>0</v>
      </c>
    </row>
    <row r="47" spans="1:7" ht="12.75">
      <c r="A47" s="142" t="s">
        <v>284</v>
      </c>
      <c r="B47" s="177"/>
      <c r="C47" s="177"/>
      <c r="D47" s="177">
        <v>36000</v>
      </c>
      <c r="E47" s="177">
        <v>36000</v>
      </c>
      <c r="F47" s="177">
        <f t="shared" si="6"/>
        <v>36000</v>
      </c>
      <c r="G47" s="177">
        <f t="shared" si="7"/>
        <v>36000</v>
      </c>
    </row>
    <row r="48" spans="1:7" ht="12.75">
      <c r="A48" s="142" t="s">
        <v>286</v>
      </c>
      <c r="B48" s="177">
        <v>0</v>
      </c>
      <c r="C48" s="177">
        <v>15502</v>
      </c>
      <c r="D48" s="177"/>
      <c r="E48" s="177"/>
      <c r="F48" s="177">
        <f t="shared" si="6"/>
        <v>0</v>
      </c>
      <c r="G48" s="177">
        <f t="shared" si="7"/>
        <v>15502</v>
      </c>
    </row>
    <row r="49" spans="1:7" ht="12.75">
      <c r="A49" s="145">
        <v>10</v>
      </c>
      <c r="B49" s="177"/>
      <c r="C49" s="177"/>
      <c r="D49" s="177"/>
      <c r="E49" s="177"/>
      <c r="F49" s="177">
        <f t="shared" si="6"/>
        <v>0</v>
      </c>
      <c r="G49" s="177">
        <f>C49+E49</f>
        <v>0</v>
      </c>
    </row>
    <row r="50" spans="1:9" ht="14.25">
      <c r="A50" s="143" t="s">
        <v>343</v>
      </c>
      <c r="B50" s="178">
        <f aca="true" t="shared" si="8" ref="B50:G50">SUM(B40:B49)</f>
        <v>50651</v>
      </c>
      <c r="C50" s="178">
        <f t="shared" si="8"/>
        <v>255983</v>
      </c>
      <c r="D50" s="178">
        <f t="shared" si="8"/>
        <v>109298</v>
      </c>
      <c r="E50" s="178">
        <f t="shared" si="8"/>
        <v>158731</v>
      </c>
      <c r="F50" s="178">
        <f t="shared" si="8"/>
        <v>159949</v>
      </c>
      <c r="G50" s="178">
        <f t="shared" si="8"/>
        <v>414714</v>
      </c>
      <c r="H50" s="85">
        <f>D12-F50</f>
        <v>0</v>
      </c>
      <c r="I50" s="85">
        <f>E12-G50</f>
        <v>0</v>
      </c>
    </row>
  </sheetData>
  <sheetProtection/>
  <mergeCells count="22">
    <mergeCell ref="B2:C2"/>
    <mergeCell ref="D3:E3"/>
    <mergeCell ref="B15:C15"/>
    <mergeCell ref="D15:E15"/>
    <mergeCell ref="F14:G14"/>
    <mergeCell ref="F15:G15"/>
    <mergeCell ref="A22:A23"/>
    <mergeCell ref="B22:C22"/>
    <mergeCell ref="A3:A4"/>
    <mergeCell ref="B14:C14"/>
    <mergeCell ref="D14:E14"/>
    <mergeCell ref="B3:C3"/>
    <mergeCell ref="F2:G2"/>
    <mergeCell ref="F3:G3"/>
    <mergeCell ref="F22:G22"/>
    <mergeCell ref="A38:A39"/>
    <mergeCell ref="B38:C38"/>
    <mergeCell ref="D38:E38"/>
    <mergeCell ref="F38:G38"/>
    <mergeCell ref="D22:E22"/>
    <mergeCell ref="D2:E2"/>
    <mergeCell ref="A15:A16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Daiga Klavina</cp:lastModifiedBy>
  <cp:lastPrinted>2011-06-30T08:15:57Z</cp:lastPrinted>
  <dcterms:created xsi:type="dcterms:W3CDTF">2007-06-25T11:13:19Z</dcterms:created>
  <dcterms:modified xsi:type="dcterms:W3CDTF">2011-06-30T08:17:05Z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VBI3_300610_pasvald konsol.xls</vt:lpwstr>
  </property>
</Properties>
</file>